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seminate\LME\Labour Market\ReleasesAndPublications\MonthlyUnemployment\2020M05\"/>
    </mc:Choice>
  </mc:AlternateContent>
  <xr:revisionPtr revIDLastSave="0" documentId="13_ncr:1_{395801F1-50BB-4A1C-BDAB-B88170D87664}" xr6:coauthVersionLast="37" xr6:coauthVersionMax="37" xr10:uidLastSave="{00000000-0000-0000-0000-000000000000}"/>
  <bookViews>
    <workbookView xWindow="0" yWindow="0" windowWidth="17160" windowHeight="7920" xr2:uid="{92D208B6-A155-419C-86B8-13E02E254E09}"/>
  </bookViews>
  <sheets>
    <sheet name="MUE2020M05TBLA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0" i="1" l="1"/>
  <c r="Q14" i="1" s="1"/>
  <c r="P10" i="1"/>
  <c r="S10" i="1" s="1"/>
  <c r="O10" i="1"/>
  <c r="O14" i="1" s="1"/>
  <c r="N10" i="1"/>
  <c r="N14" i="1" s="1"/>
  <c r="U5" i="1"/>
  <c r="T5" i="1"/>
  <c r="S5" i="1"/>
  <c r="R5" i="1"/>
  <c r="Q5" i="1"/>
  <c r="P5" i="1"/>
  <c r="O5" i="1"/>
  <c r="N5" i="1"/>
  <c r="S14" i="1" l="1"/>
  <c r="S13" i="1"/>
  <c r="R10" i="1"/>
  <c r="T10" i="1"/>
  <c r="N13" i="1"/>
  <c r="P13" i="1"/>
  <c r="P14" i="1"/>
  <c r="U10" i="1"/>
  <c r="O13" i="1"/>
  <c r="Q13" i="1"/>
  <c r="E29" i="1"/>
  <c r="D29" i="1"/>
  <c r="E26" i="1"/>
  <c r="D26" i="1"/>
  <c r="F29" i="1" l="1"/>
  <c r="J29" i="1" s="1"/>
  <c r="U14" i="1"/>
  <c r="U13" i="1"/>
  <c r="V14" i="1"/>
  <c r="V13" i="1"/>
  <c r="T14" i="1"/>
  <c r="T13" i="1"/>
  <c r="F26" i="1"/>
  <c r="R14" i="1"/>
  <c r="R13" i="1"/>
  <c r="G65" i="1"/>
  <c r="F65" i="1"/>
  <c r="E65" i="1"/>
  <c r="D65" i="1"/>
  <c r="G66" i="1"/>
  <c r="F66" i="1"/>
  <c r="E66" i="1"/>
  <c r="D66" i="1"/>
  <c r="D106" i="1"/>
  <c r="E106" i="1"/>
  <c r="E105" i="1"/>
  <c r="D105" i="1"/>
  <c r="D103" i="1"/>
  <c r="E103" i="1"/>
  <c r="E102" i="1"/>
  <c r="D102" i="1"/>
  <c r="D100" i="1"/>
  <c r="E100" i="1"/>
  <c r="E99" i="1"/>
  <c r="D99" i="1"/>
  <c r="D97" i="1"/>
  <c r="E97" i="1"/>
  <c r="E96" i="1"/>
  <c r="D96" i="1"/>
  <c r="D94" i="1"/>
  <c r="E94" i="1"/>
  <c r="E93" i="1"/>
  <c r="D93" i="1"/>
  <c r="D91" i="1"/>
  <c r="E91" i="1"/>
  <c r="E90" i="1"/>
  <c r="D90" i="1"/>
  <c r="F91" i="1" l="1"/>
  <c r="F94" i="1"/>
  <c r="F97" i="1"/>
  <c r="F100" i="1"/>
  <c r="F103" i="1"/>
  <c r="F106" i="1"/>
  <c r="O70" i="1"/>
  <c r="I100" i="1" s="1"/>
  <c r="P70" i="1"/>
  <c r="O72" i="1"/>
  <c r="I96" i="1" s="1"/>
  <c r="N72" i="1"/>
  <c r="H106" i="1" s="1"/>
  <c r="N71" i="1"/>
  <c r="H103" i="1" s="1"/>
  <c r="O71" i="1"/>
  <c r="I103" i="1" s="1"/>
  <c r="N70" i="1"/>
  <c r="H100" i="1" s="1"/>
  <c r="D87" i="1"/>
  <c r="H87" i="1" s="1"/>
  <c r="E87" i="1"/>
  <c r="I87" i="1" s="1"/>
  <c r="E86" i="1"/>
  <c r="D86" i="1"/>
  <c r="D84" i="1"/>
  <c r="E84" i="1"/>
  <c r="E83" i="1"/>
  <c r="D83" i="1"/>
  <c r="H83" i="1" s="1"/>
  <c r="D81" i="1"/>
  <c r="E81" i="1"/>
  <c r="I81" i="1" s="1"/>
  <c r="E80" i="1"/>
  <c r="D80" i="1"/>
  <c r="H80" i="1" s="1"/>
  <c r="I80" i="1" l="1"/>
  <c r="H81" i="1"/>
  <c r="I86" i="1"/>
  <c r="J100" i="1"/>
  <c r="H86" i="1"/>
  <c r="I97" i="1"/>
  <c r="I105" i="1"/>
  <c r="I93" i="1"/>
  <c r="I90" i="1"/>
  <c r="I84" i="1"/>
  <c r="I94" i="1"/>
  <c r="I83" i="1"/>
  <c r="H84" i="1"/>
  <c r="I106" i="1"/>
  <c r="F83" i="1"/>
  <c r="P72" i="1"/>
  <c r="J106" i="1" s="1"/>
  <c r="P71" i="1"/>
  <c r="J103" i="1" s="1"/>
  <c r="F81" i="1"/>
  <c r="J81" i="1" s="1"/>
  <c r="F86" i="1"/>
  <c r="F84" i="1"/>
  <c r="F80" i="1"/>
  <c r="J80" i="1" s="1"/>
  <c r="F87" i="1"/>
  <c r="J87" i="1" s="1"/>
  <c r="D44" i="1"/>
  <c r="J84" i="1" l="1"/>
  <c r="F90" i="1"/>
  <c r="J90" i="1" s="1"/>
  <c r="H90" i="1"/>
  <c r="J86" i="1"/>
  <c r="J83" i="1"/>
  <c r="H94" i="1"/>
  <c r="J94" i="1"/>
  <c r="I91" i="1"/>
  <c r="I102" i="1"/>
  <c r="I99" i="1"/>
  <c r="F93" i="1"/>
  <c r="J93" i="1" s="1"/>
  <c r="H93" i="1"/>
  <c r="D47" i="1"/>
  <c r="E47" i="1"/>
  <c r="I47" i="1" s="1"/>
  <c r="D48" i="1"/>
  <c r="H48" i="1" s="1"/>
  <c r="E48" i="1"/>
  <c r="I48" i="1" s="1"/>
  <c r="D50" i="1"/>
  <c r="E50" i="1"/>
  <c r="D51" i="1"/>
  <c r="E51" i="1"/>
  <c r="H44" i="1"/>
  <c r="E44" i="1"/>
  <c r="F44" i="1" s="1"/>
  <c r="D45" i="1"/>
  <c r="E45" i="1"/>
  <c r="I45" i="1" s="1"/>
  <c r="D53" i="1"/>
  <c r="H53" i="1" s="1"/>
  <c r="E53" i="1"/>
  <c r="I53" i="1" s="1"/>
  <c r="D54" i="1"/>
  <c r="H54" i="1" s="1"/>
  <c r="E54" i="1"/>
  <c r="I54" i="1" s="1"/>
  <c r="D57" i="1"/>
  <c r="H57" i="1" s="1"/>
  <c r="E57" i="1"/>
  <c r="I57" i="1" s="1"/>
  <c r="E56" i="1"/>
  <c r="I56" i="1" s="1"/>
  <c r="D56" i="1"/>
  <c r="H56" i="1" s="1"/>
  <c r="D42" i="1"/>
  <c r="E42" i="1"/>
  <c r="E41" i="1"/>
  <c r="D41" i="1"/>
  <c r="F96" i="1" l="1"/>
  <c r="J96" i="1" s="1"/>
  <c r="H96" i="1"/>
  <c r="H97" i="1"/>
  <c r="J97" i="1"/>
  <c r="H91" i="1"/>
  <c r="I51" i="1"/>
  <c r="F56" i="1"/>
  <c r="J56" i="1" s="1"/>
  <c r="I42" i="1"/>
  <c r="F47" i="1"/>
  <c r="J47" i="1" s="1"/>
  <c r="I50" i="1"/>
  <c r="H50" i="1"/>
  <c r="I41" i="1"/>
  <c r="F53" i="1"/>
  <c r="J53" i="1" s="1"/>
  <c r="I44" i="1"/>
  <c r="F41" i="1"/>
  <c r="F57" i="1"/>
  <c r="J57" i="1" s="1"/>
  <c r="F45" i="1"/>
  <c r="J45" i="1" s="1"/>
  <c r="F51" i="1"/>
  <c r="H47" i="1"/>
  <c r="J44" i="1"/>
  <c r="H41" i="1"/>
  <c r="F50" i="1"/>
  <c r="F42" i="1"/>
  <c r="H42" i="1"/>
  <c r="H45" i="1"/>
  <c r="H51" i="1"/>
  <c r="F48" i="1"/>
  <c r="F54" i="1"/>
  <c r="J54" i="1" s="1"/>
  <c r="J91" i="1" l="1"/>
  <c r="F102" i="1"/>
  <c r="J102" i="1" s="1"/>
  <c r="H102" i="1"/>
  <c r="J42" i="1"/>
  <c r="J41" i="1"/>
  <c r="J48" i="1"/>
  <c r="J51" i="1"/>
  <c r="J50" i="1"/>
  <c r="H105" i="1" l="1"/>
  <c r="F105" i="1"/>
  <c r="J105" i="1" s="1"/>
  <c r="F99" i="1"/>
  <c r="J99" i="1" s="1"/>
  <c r="H99" i="1"/>
</calcChain>
</file>

<file path=xl/sharedStrings.xml><?xml version="1.0" encoding="utf-8"?>
<sst xmlns="http://schemas.openxmlformats.org/spreadsheetml/2006/main" count="156" uniqueCount="48">
  <si>
    <r>
      <t>Number of persons out of work</t>
    </r>
    <r>
      <rPr>
        <vertAlign val="superscript"/>
        <sz val="8"/>
        <rFont val="Arial"/>
        <family val="2"/>
      </rPr>
      <t>1</t>
    </r>
  </si>
  <si>
    <r>
      <t>Monthly Unemployment Rate %</t>
    </r>
    <r>
      <rPr>
        <vertAlign val="superscript"/>
        <sz val="8"/>
        <color indexed="8"/>
        <rFont val="Arial"/>
        <family val="2"/>
      </rPr>
      <t>1</t>
    </r>
  </si>
  <si>
    <t>Males</t>
  </si>
  <si>
    <t>Females</t>
  </si>
  <si>
    <t>Total</t>
  </si>
  <si>
    <t>Persons aged 15-74 years</t>
  </si>
  <si>
    <t>Lower Bound (Traditional MUR)</t>
  </si>
  <si>
    <t>Upper Bound (COVID-19 Adjusted MUR)</t>
  </si>
  <si>
    <t>Persons aged 15-24 years</t>
  </si>
  <si>
    <t>Persons aged 25-74 years</t>
  </si>
  <si>
    <t>YEAR</t>
  </si>
  <si>
    <t>date</t>
  </si>
  <si>
    <t>month</t>
  </si>
  <si>
    <t>unempl_ym</t>
  </si>
  <si>
    <t>unempl_yf</t>
  </si>
  <si>
    <t>unempl_om</t>
  </si>
  <si>
    <t>unempl_of</t>
  </si>
  <si>
    <t>empl_ym</t>
  </si>
  <si>
    <t>empl_yf</t>
  </si>
  <si>
    <t>empl_om</t>
  </si>
  <si>
    <t>March</t>
  </si>
  <si>
    <t>April</t>
  </si>
  <si>
    <t>Month</t>
  </si>
  <si>
    <t>Lower Bound</t>
  </si>
  <si>
    <t>Upper Bound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</si>
  <si>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Revised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</si>
  <si>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Not seasonally adjusted</t>
    </r>
  </si>
  <si>
    <t>Table A1 Covid-19 Adjusted Monthly Unemployment Estimates classified by sex and age group</t>
  </si>
  <si>
    <t>April 2020</t>
  </si>
  <si>
    <r>
      <t>March 2020</t>
    </r>
    <r>
      <rPr>
        <b/>
        <vertAlign val="superscript"/>
        <sz val="8"/>
        <rFont val="Arial"/>
        <family val="2"/>
      </rPr>
      <t>2</t>
    </r>
  </si>
  <si>
    <t>empl_of</t>
  </si>
  <si>
    <t>May 2020</t>
  </si>
  <si>
    <t>Male</t>
  </si>
  <si>
    <t>Female</t>
  </si>
  <si>
    <t>Young</t>
  </si>
  <si>
    <t>All</t>
  </si>
  <si>
    <t>Old</t>
  </si>
  <si>
    <t>Labour Force May</t>
  </si>
  <si>
    <t>Ym</t>
  </si>
  <si>
    <t>Yf</t>
  </si>
  <si>
    <t>OM</t>
  </si>
  <si>
    <t>OF</t>
  </si>
  <si>
    <t>YM</t>
  </si>
  <si>
    <t>YF</t>
  </si>
  <si>
    <t>Y</t>
  </si>
  <si>
    <t>O</t>
  </si>
  <si>
    <t>M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</si>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</sst>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[$-409]mmmyyyy"/>
  </numFmts>
  <fonts count="9">
    <font>
      <sz val="11"/>
      <color theme="1"/>
      <name val="Calibri"/>
      <family val="2"/>
      <scheme val="minor"/>
    </font>
    <font>
      <sz val="10"/>
      <name val="Switzerland"/>
    </font>
    <font>
      <b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</font>
    <font>
      <vertAlign val="superscript"/>
      <sz val="8"/>
      <color indexed="8"/>
      <name val="Arial"/>
      <family val="2"/>
    </font>
    <font>
      <b/>
      <vertAlign val="superscript"/>
      <sz val="8"/>
      <name val="Arial"/>
      <family val="2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3" fillId="0" borderId="0" xfId="1" applyFont="1" applyFill="1" applyBorder="1" applyAlignment="1" applyProtection="1">
      <alignment vertical="center"/>
      <protection hidden="1"/>
    </xf>
    <xf numFmtId="0" fontId="3" fillId="0" borderId="1" xfId="1" applyFont="1" applyFill="1" applyBorder="1" applyAlignment="1" applyProtection="1">
      <alignment vertical="center"/>
      <protection hidden="1"/>
    </xf>
    <xf numFmtId="0" fontId="3" fillId="0" borderId="1" xfId="1" applyFont="1" applyFill="1" applyBorder="1" applyAlignment="1" applyProtection="1">
      <alignment horizontal="right" vertical="center"/>
      <protection hidden="1"/>
    </xf>
    <xf numFmtId="0" fontId="5" fillId="0" borderId="1" xfId="1" applyFont="1" applyFill="1" applyBorder="1" applyAlignment="1" applyProtection="1">
      <alignment horizontal="right" vertical="center"/>
      <protection hidden="1"/>
    </xf>
    <xf numFmtId="3" fontId="3" fillId="0" borderId="0" xfId="1" applyNumberFormat="1" applyFont="1" applyFill="1" applyBorder="1" applyAlignment="1" applyProtection="1">
      <alignment vertical="center"/>
      <protection hidden="1"/>
    </xf>
    <xf numFmtId="164" fontId="3" fillId="0" borderId="0" xfId="1" applyNumberFormat="1" applyFont="1" applyFill="1" applyBorder="1" applyAlignment="1" applyProtection="1">
      <alignment vertical="center"/>
      <protection hidden="1"/>
    </xf>
    <xf numFmtId="164" fontId="5" fillId="0" borderId="0" xfId="1" applyNumberFormat="1" applyFont="1" applyFill="1" applyBorder="1" applyAlignment="1" applyProtection="1">
      <alignment vertical="center"/>
      <protection hidden="1"/>
    </xf>
    <xf numFmtId="0" fontId="3" fillId="0" borderId="0" xfId="1" applyFont="1" applyFill="1" applyBorder="1" applyAlignment="1" applyProtection="1">
      <alignment horizontal="left" vertical="center"/>
      <protection hidden="1"/>
    </xf>
    <xf numFmtId="0" fontId="3" fillId="0" borderId="1" xfId="1" applyFont="1" applyFill="1" applyBorder="1" applyAlignment="1" applyProtection="1">
      <alignment horizontal="left" vertical="center"/>
      <protection hidden="1"/>
    </xf>
    <xf numFmtId="3" fontId="3" fillId="0" borderId="1" xfId="1" applyNumberFormat="1" applyFont="1" applyFill="1" applyBorder="1" applyAlignment="1" applyProtection="1">
      <alignment vertical="center"/>
      <protection hidden="1"/>
    </xf>
    <xf numFmtId="164" fontId="5" fillId="0" borderId="1" xfId="1" applyNumberFormat="1" applyFont="1" applyFill="1" applyBorder="1" applyAlignment="1" applyProtection="1">
      <alignment vertical="center"/>
      <protection hidden="1"/>
    </xf>
    <xf numFmtId="0" fontId="2" fillId="0" borderId="0" xfId="1" applyFont="1" applyFill="1" applyBorder="1" applyAlignment="1" applyProtection="1">
      <alignment horizontal="left" vertical="center"/>
      <protection hidden="1"/>
    </xf>
    <xf numFmtId="0" fontId="2" fillId="0" borderId="1" xfId="1" applyFont="1" applyFill="1" applyBorder="1" applyAlignment="1" applyProtection="1">
      <alignment horizontal="left" vertical="center"/>
      <protection hidden="1"/>
    </xf>
    <xf numFmtId="164" fontId="3" fillId="0" borderId="1" xfId="1" applyNumberFormat="1" applyFont="1" applyFill="1" applyBorder="1" applyAlignment="1" applyProtection="1">
      <alignment vertical="center"/>
      <protection hidden="1"/>
    </xf>
    <xf numFmtId="49" fontId="2" fillId="0" borderId="0" xfId="1" applyNumberFormat="1" applyFont="1" applyFill="1" applyBorder="1" applyAlignment="1" applyProtection="1">
      <alignment horizontal="left" vertical="center"/>
      <protection hidden="1"/>
    </xf>
    <xf numFmtId="0" fontId="3" fillId="0" borderId="0" xfId="1" applyFont="1" applyFill="1" applyBorder="1" applyProtection="1">
      <protection hidden="1"/>
    </xf>
    <xf numFmtId="0" fontId="8" fillId="0" borderId="0" xfId="1" applyFont="1" applyFill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Border="1" applyProtection="1">
      <protection hidden="1"/>
    </xf>
    <xf numFmtId="0" fontId="5" fillId="0" borderId="1" xfId="0" applyFont="1" applyBorder="1" applyProtection="1">
      <protection hidden="1"/>
    </xf>
    <xf numFmtId="165" fontId="5" fillId="0" borderId="0" xfId="0" applyNumberFormat="1" applyFont="1" applyProtection="1">
      <protection hidden="1"/>
    </xf>
    <xf numFmtId="1" fontId="5" fillId="0" borderId="0" xfId="0" applyNumberFormat="1" applyFont="1" applyProtection="1">
      <protection hidden="1"/>
    </xf>
    <xf numFmtId="0" fontId="5" fillId="0" borderId="0" xfId="0" applyNumberFormat="1" applyFont="1" applyProtection="1">
      <protection hidden="1"/>
    </xf>
    <xf numFmtId="0" fontId="3" fillId="0" borderId="1" xfId="1" applyFont="1" applyFill="1" applyBorder="1" applyProtection="1">
      <protection hidden="1"/>
    </xf>
    <xf numFmtId="0" fontId="3" fillId="0" borderId="0" xfId="1" applyFont="1" applyFill="1" applyBorder="1" applyAlignment="1" applyProtection="1">
      <alignment horizontal="right" vertical="center"/>
      <protection hidden="1"/>
    </xf>
    <xf numFmtId="0" fontId="5" fillId="0" borderId="0" xfId="1" applyFont="1" applyFill="1" applyBorder="1" applyAlignment="1" applyProtection="1">
      <alignment horizontal="right" vertical="center"/>
      <protection hidden="1"/>
    </xf>
    <xf numFmtId="3" fontId="3" fillId="0" borderId="0" xfId="1" applyNumberFormat="1" applyFont="1" applyFill="1" applyProtection="1">
      <protection hidden="1"/>
    </xf>
    <xf numFmtId="3" fontId="3" fillId="0" borderId="0" xfId="1" applyNumberFormat="1" applyFont="1" applyFill="1" applyBorder="1" applyProtection="1">
      <protection hidden="1"/>
    </xf>
    <xf numFmtId="3" fontId="5" fillId="0" borderId="0" xfId="1" applyNumberFormat="1" applyFont="1" applyFill="1" applyBorder="1" applyAlignment="1" applyProtection="1">
      <alignment vertical="center"/>
      <protection hidden="1"/>
    </xf>
    <xf numFmtId="3" fontId="3" fillId="0" borderId="0" xfId="1" applyNumberFormat="1" applyFont="1" applyFill="1" applyBorder="1" applyAlignment="1" applyProtection="1">
      <alignment horizontal="left" vertical="center"/>
      <protection hidden="1"/>
    </xf>
    <xf numFmtId="0" fontId="5" fillId="0" borderId="0" xfId="0" applyFont="1" applyAlignment="1" applyProtection="1">
      <protection hidden="1"/>
    </xf>
    <xf numFmtId="0" fontId="3" fillId="0" borderId="0" xfId="1" applyFont="1" applyFill="1" applyProtection="1">
      <protection hidden="1"/>
    </xf>
    <xf numFmtId="9" fontId="5" fillId="0" borderId="0" xfId="0" applyNumberFormat="1" applyFont="1" applyProtection="1">
      <protection hidden="1"/>
    </xf>
    <xf numFmtId="164" fontId="3" fillId="0" borderId="0" xfId="1" applyNumberFormat="1" applyFont="1" applyFill="1" applyBorder="1" applyAlignment="1" applyProtection="1">
      <alignment horizontal="left" vertical="center"/>
      <protection hidden="1"/>
    </xf>
    <xf numFmtId="164" fontId="2" fillId="0" borderId="0" xfId="1" applyNumberFormat="1" applyFont="1" applyFill="1" applyBorder="1" applyAlignment="1" applyProtection="1">
      <alignment horizontal="left" vertical="center"/>
      <protection hidden="1"/>
    </xf>
    <xf numFmtId="0" fontId="8" fillId="0" borderId="0" xfId="0" applyFont="1" applyProtection="1">
      <protection hidden="1"/>
    </xf>
    <xf numFmtId="3" fontId="5" fillId="0" borderId="0" xfId="0" applyNumberFormat="1" applyFont="1" applyBorder="1" applyAlignment="1" applyProtection="1">
      <alignment horizontal="right"/>
      <protection hidden="1"/>
    </xf>
    <xf numFmtId="0" fontId="5" fillId="0" borderId="0" xfId="0" applyNumberFormat="1" applyFont="1" applyBorder="1" applyAlignment="1" applyProtection="1">
      <alignment horizontal="right"/>
      <protection hidden="1"/>
    </xf>
    <xf numFmtId="17" fontId="5" fillId="0" borderId="0" xfId="0" applyNumberFormat="1" applyFont="1" applyProtection="1">
      <protection hidden="1"/>
    </xf>
    <xf numFmtId="0" fontId="5" fillId="0" borderId="0" xfId="0" applyFont="1" applyAlignment="1" applyProtection="1">
      <protection hidden="1"/>
    </xf>
    <xf numFmtId="0" fontId="3" fillId="0" borderId="1" xfId="1" applyFont="1" applyFill="1" applyBorder="1" applyAlignment="1" applyProtection="1">
      <alignment horizontal="center" vertical="center"/>
      <protection hidden="1"/>
    </xf>
    <xf numFmtId="0" fontId="5" fillId="0" borderId="1" xfId="0" applyFont="1" applyFill="1" applyBorder="1" applyAlignment="1" applyProtection="1">
      <alignment vertical="center"/>
      <protection hidden="1"/>
    </xf>
    <xf numFmtId="0" fontId="5" fillId="0" borderId="1" xfId="1" applyFont="1" applyFill="1" applyBorder="1" applyAlignment="1" applyProtection="1">
      <alignment horizontal="center" vertical="center"/>
      <protection hidden="1"/>
    </xf>
    <xf numFmtId="0" fontId="2" fillId="0" borderId="1" xfId="1" applyFont="1" applyFill="1" applyBorder="1" applyAlignment="1" applyProtection="1">
      <alignment vertical="center"/>
      <protection hidden="1"/>
    </xf>
    <xf numFmtId="0" fontId="5" fillId="0" borderId="1" xfId="0" applyFont="1" applyBorder="1" applyAlignment="1" applyProtection="1">
      <protection hidden="1"/>
    </xf>
    <xf numFmtId="0" fontId="5" fillId="0" borderId="0" xfId="0" applyFont="1" applyBorder="1" applyAlignment="1" applyProtection="1">
      <protection hidden="1"/>
    </xf>
    <xf numFmtId="0" fontId="3" fillId="0" borderId="2" xfId="1" applyFont="1" applyFill="1" applyBorder="1" applyProtection="1">
      <protection hidden="1"/>
    </xf>
    <xf numFmtId="0" fontId="3" fillId="0" borderId="0" xfId="1" applyFont="1" applyFill="1" applyProtection="1">
      <protection hidden="1"/>
    </xf>
  </cellXfs>
  <cellStyles count="2">
    <cellStyle name="Normal" xfId="0" builtinId="0"/>
    <cellStyle name="Normal 5" xfId="1" xr:uid="{154DFC4D-238C-4AAE-BD46-4A63E9E9B0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9C05B-DAF3-49FB-8342-419CE9B38E59}">
  <dimension ref="A1:V107"/>
  <sheetViews>
    <sheetView tabSelected="1" zoomScaleNormal="100" workbookViewId="0">
      <selection sqref="A1:J1"/>
    </sheetView>
  </sheetViews>
  <sheetFormatPr defaultRowHeight="15" customHeight="1"/>
  <cols>
    <col min="1" max="1" width="13.5703125" style="32" customWidth="1"/>
    <col min="2" max="2" width="23.5703125" style="32" customWidth="1"/>
    <col min="3" max="3" width="35.5703125" style="32" customWidth="1"/>
    <col min="4" max="4" width="12.7109375" style="16" customWidth="1"/>
    <col min="5" max="5" width="12.7109375" style="32" customWidth="1"/>
    <col min="6" max="6" width="10.7109375" style="32" customWidth="1"/>
    <col min="7" max="7" width="8.7109375" style="17" customWidth="1"/>
    <col min="8" max="9" width="12.7109375" style="17" customWidth="1"/>
    <col min="10" max="10" width="9.140625" style="18"/>
    <col min="11" max="13" width="0" style="18" hidden="1" customWidth="1"/>
    <col min="14" max="14" width="9.140625" style="18" hidden="1" customWidth="1"/>
    <col min="15" max="15" width="21.42578125" style="18" hidden="1" customWidth="1"/>
    <col min="16" max="16" width="23.7109375" style="18" hidden="1" customWidth="1"/>
    <col min="17" max="18" width="9.140625" style="18" hidden="1" customWidth="1"/>
    <col min="19" max="22" width="9.140625" style="19" hidden="1" customWidth="1"/>
    <col min="23" max="16384" width="9.140625" style="18"/>
  </cols>
  <sheetData>
    <row r="1" spans="1:22" ht="15" customHeight="1">
      <c r="A1" s="44" t="s">
        <v>27</v>
      </c>
      <c r="B1" s="45"/>
      <c r="C1" s="45"/>
      <c r="D1" s="45"/>
      <c r="E1" s="45"/>
      <c r="F1" s="45"/>
      <c r="G1" s="45"/>
      <c r="H1" s="45"/>
      <c r="I1" s="45"/>
      <c r="J1" s="45"/>
    </row>
    <row r="2" spans="1:22" ht="15" customHeight="1">
      <c r="A2" s="18"/>
      <c r="B2" s="1"/>
      <c r="C2" s="1"/>
      <c r="D2" s="41" t="s">
        <v>0</v>
      </c>
      <c r="E2" s="42"/>
      <c r="F2" s="42"/>
      <c r="G2" s="1"/>
      <c r="H2" s="43" t="s">
        <v>1</v>
      </c>
      <c r="I2" s="42"/>
      <c r="J2" s="42"/>
    </row>
    <row r="3" spans="1:22" ht="15" customHeight="1">
      <c r="A3" s="13" t="s">
        <v>22</v>
      </c>
      <c r="B3" s="2"/>
      <c r="C3" s="2"/>
      <c r="D3" s="3" t="s">
        <v>2</v>
      </c>
      <c r="E3" s="3" t="s">
        <v>3</v>
      </c>
      <c r="F3" s="3" t="s">
        <v>4</v>
      </c>
      <c r="G3" s="2"/>
      <c r="H3" s="4" t="s">
        <v>2</v>
      </c>
      <c r="I3" s="4" t="s">
        <v>3</v>
      </c>
      <c r="J3" s="4" t="s">
        <v>4</v>
      </c>
      <c r="N3" s="18" t="s">
        <v>38</v>
      </c>
      <c r="O3" s="18" t="s">
        <v>39</v>
      </c>
      <c r="P3" s="18" t="s">
        <v>40</v>
      </c>
      <c r="Q3" s="18" t="s">
        <v>41</v>
      </c>
      <c r="R3" s="18" t="s">
        <v>38</v>
      </c>
      <c r="S3" s="18" t="s">
        <v>39</v>
      </c>
      <c r="T3" s="18" t="s">
        <v>40</v>
      </c>
      <c r="U3" s="18" t="s">
        <v>41</v>
      </c>
    </row>
    <row r="4" spans="1:22" ht="15" customHeight="1">
      <c r="A4" s="15" t="s">
        <v>31</v>
      </c>
      <c r="B4" s="8" t="s">
        <v>5</v>
      </c>
      <c r="C4" s="8" t="s">
        <v>6</v>
      </c>
      <c r="D4" s="5">
        <v>78867</v>
      </c>
      <c r="E4" s="5">
        <v>65661</v>
      </c>
      <c r="F4" s="5">
        <v>144528</v>
      </c>
      <c r="G4" s="6"/>
      <c r="H4" s="7">
        <v>5.8846505140706267</v>
      </c>
      <c r="I4" s="7">
        <v>5.7848049256807599</v>
      </c>
      <c r="J4" s="7">
        <v>5.8388651942441498</v>
      </c>
      <c r="N4" s="36">
        <v>84.292353284000001</v>
      </c>
      <c r="O4" s="36">
        <v>74.203250968000006</v>
      </c>
      <c r="P4" s="36">
        <v>272.06366628900003</v>
      </c>
      <c r="Q4" s="36">
        <v>215.14435870899999</v>
      </c>
      <c r="R4" s="36">
        <v>78.245475249999998</v>
      </c>
      <c r="S4" s="36">
        <v>74.308522999999994</v>
      </c>
      <c r="T4" s="36">
        <v>905.61436649999996</v>
      </c>
      <c r="U4" s="36">
        <v>771.41428924000002</v>
      </c>
    </row>
    <row r="5" spans="1:22" ht="15" customHeight="1">
      <c r="A5" s="18"/>
      <c r="B5" s="8"/>
      <c r="C5" s="8" t="s">
        <v>7</v>
      </c>
      <c r="D5" s="5">
        <v>356356</v>
      </c>
      <c r="E5" s="5">
        <v>289348</v>
      </c>
      <c r="F5" s="5">
        <v>645704</v>
      </c>
      <c r="G5" s="6"/>
      <c r="H5" s="7">
        <v>26.589449495189648</v>
      </c>
      <c r="I5" s="7">
        <v>25.491599824117166</v>
      </c>
      <c r="J5" s="7">
        <v>26.086018155637863</v>
      </c>
      <c r="N5" s="18">
        <f>N4*1000</f>
        <v>84292.353283999997</v>
      </c>
      <c r="O5" s="18">
        <f t="shared" ref="O5:U5" si="0">O4*1000</f>
        <v>74203.250968000008</v>
      </c>
      <c r="P5" s="18">
        <f t="shared" si="0"/>
        <v>272063.66628900002</v>
      </c>
      <c r="Q5" s="18">
        <f t="shared" si="0"/>
        <v>215144.35870899999</v>
      </c>
      <c r="R5" s="18">
        <f t="shared" si="0"/>
        <v>78245.475250000003</v>
      </c>
      <c r="S5" s="18">
        <f t="shared" si="0"/>
        <v>74308.523000000001</v>
      </c>
      <c r="T5" s="18">
        <f t="shared" si="0"/>
        <v>905614.3665</v>
      </c>
      <c r="U5" s="18">
        <f t="shared" si="0"/>
        <v>771414.28924000007</v>
      </c>
    </row>
    <row r="6" spans="1:22" ht="15" customHeight="1">
      <c r="A6" s="40"/>
      <c r="B6" s="40"/>
      <c r="C6" s="40"/>
      <c r="D6" s="40"/>
      <c r="E6" s="40"/>
      <c r="F6" s="40"/>
      <c r="G6" s="40"/>
      <c r="H6" s="40"/>
      <c r="I6" s="40"/>
      <c r="J6" s="40"/>
    </row>
    <row r="7" spans="1:22" ht="15" customHeight="1">
      <c r="A7" s="8"/>
      <c r="B7" s="8" t="s">
        <v>8</v>
      </c>
      <c r="C7" s="8" t="s">
        <v>6</v>
      </c>
      <c r="D7" s="5">
        <v>28667</v>
      </c>
      <c r="E7" s="5">
        <v>20241</v>
      </c>
      <c r="F7" s="5">
        <v>48908</v>
      </c>
      <c r="G7" s="6"/>
      <c r="H7" s="7">
        <v>17.643494774511034</v>
      </c>
      <c r="I7" s="7">
        <v>13.62939141267103</v>
      </c>
      <c r="J7" s="7">
        <v>15.726946396494901</v>
      </c>
      <c r="N7" s="18">
        <v>84292</v>
      </c>
      <c r="O7" s="18">
        <v>74203</v>
      </c>
      <c r="P7" s="18">
        <v>272064</v>
      </c>
      <c r="Q7" s="18">
        <v>215144</v>
      </c>
      <c r="R7" s="18">
        <v>78245</v>
      </c>
      <c r="S7" s="19">
        <v>74309</v>
      </c>
      <c r="T7" s="19">
        <v>905614</v>
      </c>
      <c r="U7" s="19">
        <v>771414</v>
      </c>
    </row>
    <row r="8" spans="1:22" ht="15" customHeight="1">
      <c r="A8" s="18"/>
      <c r="B8" s="8"/>
      <c r="C8" s="8" t="s">
        <v>7</v>
      </c>
      <c r="D8" s="5">
        <v>84292</v>
      </c>
      <c r="E8" s="5">
        <v>74203</v>
      </c>
      <c r="F8" s="5">
        <v>158495</v>
      </c>
      <c r="G8" s="6"/>
      <c r="H8" s="7">
        <v>51.860144831679939</v>
      </c>
      <c r="I8" s="7">
        <v>49.964557681459425</v>
      </c>
      <c r="J8" s="7">
        <v>50.955089791822161</v>
      </c>
    </row>
    <row r="9" spans="1:22" ht="15" customHeight="1">
      <c r="A9" s="40"/>
      <c r="B9" s="40"/>
      <c r="C9" s="40"/>
      <c r="D9" s="40"/>
      <c r="E9" s="40"/>
      <c r="F9" s="40"/>
      <c r="G9" s="40"/>
      <c r="H9" s="40"/>
      <c r="I9" s="40"/>
      <c r="J9" s="40"/>
      <c r="N9" s="18" t="s">
        <v>42</v>
      </c>
      <c r="O9" s="18" t="s">
        <v>43</v>
      </c>
      <c r="P9" s="18" t="s">
        <v>40</v>
      </c>
      <c r="Q9" s="18" t="s">
        <v>41</v>
      </c>
      <c r="R9" s="18" t="s">
        <v>44</v>
      </c>
      <c r="S9" s="19" t="s">
        <v>45</v>
      </c>
      <c r="T9" s="19" t="s">
        <v>46</v>
      </c>
      <c r="U9" s="19" t="s">
        <v>47</v>
      </c>
    </row>
    <row r="10" spans="1:22" ht="15" customHeight="1">
      <c r="A10" s="8"/>
      <c r="B10" s="8" t="s">
        <v>9</v>
      </c>
      <c r="C10" s="8" t="s">
        <v>6</v>
      </c>
      <c r="D10" s="5">
        <v>50190</v>
      </c>
      <c r="E10" s="5">
        <v>45420</v>
      </c>
      <c r="F10" s="5">
        <v>95610.024998000008</v>
      </c>
      <c r="G10" s="6"/>
      <c r="H10" s="7">
        <v>4.26174768413909</v>
      </c>
      <c r="I10" s="7">
        <v>4.603918763818692</v>
      </c>
      <c r="J10" s="7">
        <v>4.4177250043371972</v>
      </c>
      <c r="N10" s="18">
        <f>N7+R7</f>
        <v>162537</v>
      </c>
      <c r="O10" s="18">
        <f>O7+S7</f>
        <v>148512</v>
      </c>
      <c r="P10" s="18">
        <f>P7+T7</f>
        <v>1177678</v>
      </c>
      <c r="Q10" s="18">
        <f>Q7+U7</f>
        <v>986558</v>
      </c>
      <c r="R10" s="18">
        <f>N10+O10</f>
        <v>311049</v>
      </c>
      <c r="S10" s="19">
        <f>P10+Q10</f>
        <v>2164236</v>
      </c>
      <c r="T10" s="19">
        <f>N10+P10</f>
        <v>1340215</v>
      </c>
      <c r="U10" s="19">
        <f>O10+Q10</f>
        <v>1135070</v>
      </c>
    </row>
    <row r="11" spans="1:22" ht="15" customHeight="1">
      <c r="A11" s="19"/>
      <c r="B11" s="16"/>
      <c r="C11" s="8" t="s">
        <v>7</v>
      </c>
      <c r="D11" s="5">
        <v>272064</v>
      </c>
      <c r="E11" s="5">
        <v>215144</v>
      </c>
      <c r="F11" s="5">
        <v>487208</v>
      </c>
      <c r="G11" s="16"/>
      <c r="H11" s="7">
        <v>23.101701714236235</v>
      </c>
      <c r="I11" s="7">
        <v>21.807558948094272</v>
      </c>
      <c r="J11" s="7">
        <v>22.511771902501124</v>
      </c>
    </row>
    <row r="12" spans="1:22" ht="15" customHeight="1">
      <c r="A12" s="46"/>
      <c r="B12" s="40"/>
      <c r="C12" s="40"/>
      <c r="D12" s="40"/>
      <c r="E12" s="40"/>
      <c r="F12" s="40"/>
      <c r="G12" s="40"/>
      <c r="H12" s="40"/>
      <c r="I12" s="40"/>
      <c r="J12" s="40"/>
      <c r="N12" s="33"/>
    </row>
    <row r="13" spans="1:22" ht="15" customHeight="1">
      <c r="A13" s="15" t="s">
        <v>28</v>
      </c>
      <c r="B13" s="8" t="s">
        <v>5</v>
      </c>
      <c r="C13" s="8" t="s">
        <v>6</v>
      </c>
      <c r="D13" s="5">
        <v>72963.031607195706</v>
      </c>
      <c r="E13" s="5">
        <v>59685.26130434763</v>
      </c>
      <c r="F13" s="5">
        <v>132648.29291154334</v>
      </c>
      <c r="G13" s="6"/>
      <c r="H13" s="7">
        <v>5.479577175239176</v>
      </c>
      <c r="I13" s="7">
        <v>5.27457066613478</v>
      </c>
      <c r="J13" s="7">
        <v>5.3853961049700496</v>
      </c>
      <c r="N13" s="35">
        <f>D7/N10*100</f>
        <v>17.637214911066405</v>
      </c>
      <c r="O13" s="35">
        <f>E7/O10*100</f>
        <v>13.629201680672267</v>
      </c>
      <c r="P13" s="35">
        <f>D10/P10*100</f>
        <v>4.2617761391483917</v>
      </c>
      <c r="Q13" s="35">
        <f>E10/Q10*100</f>
        <v>4.6038854279221297</v>
      </c>
      <c r="R13" s="34">
        <f>F7/R10*100</f>
        <v>15.723567669402568</v>
      </c>
      <c r="S13" s="34">
        <f>F10/S10*100</f>
        <v>4.4177263938868041</v>
      </c>
      <c r="T13" s="34">
        <f>D4/T10*100</f>
        <v>5.8846528355525045</v>
      </c>
      <c r="U13" s="34">
        <f>E4/U10*100</f>
        <v>5.7847533632286989</v>
      </c>
      <c r="V13" s="34">
        <f>F4/(T10+U10)*100</f>
        <v>5.838842799920009</v>
      </c>
    </row>
    <row r="14" spans="1:22" ht="15" customHeight="1">
      <c r="A14" s="18"/>
      <c r="B14" s="8"/>
      <c r="C14" s="8" t="s">
        <v>7</v>
      </c>
      <c r="D14" s="5">
        <v>398817.03160719568</v>
      </c>
      <c r="E14" s="5">
        <v>295866.26130434766</v>
      </c>
      <c r="F14" s="5">
        <v>694683.29291154328</v>
      </c>
      <c r="G14" s="6"/>
      <c r="H14" s="7">
        <v>29.95145151391857</v>
      </c>
      <c r="I14" s="7">
        <v>26.146614237260678</v>
      </c>
      <c r="J14" s="7">
        <v>28.203489224911323</v>
      </c>
      <c r="N14" s="35">
        <f>D8/N10*100</f>
        <v>51.860191833244116</v>
      </c>
      <c r="O14" s="35">
        <f>E8/O10*100</f>
        <v>49.964312648136179</v>
      </c>
      <c r="P14" s="35">
        <f>D11/P10*100</f>
        <v>23.101730693788962</v>
      </c>
      <c r="Q14" s="35">
        <f>E11/Q10*100</f>
        <v>21.807536911159811</v>
      </c>
      <c r="R14" s="34">
        <f>F8/R10*100</f>
        <v>50.954994229205042</v>
      </c>
      <c r="S14" s="34">
        <f>F11/S10*100</f>
        <v>22.51177782829599</v>
      </c>
      <c r="T14" s="34">
        <f>D5/T10*100</f>
        <v>26.589465123133227</v>
      </c>
      <c r="U14" s="34">
        <f>E5/U10*100</f>
        <v>25.491643687173475</v>
      </c>
      <c r="V14" s="34">
        <f>F5/(T10+U10)*100</f>
        <v>26.086046657253608</v>
      </c>
    </row>
    <row r="15" spans="1:22" ht="15" customHeight="1">
      <c r="A15" s="40"/>
      <c r="B15" s="40"/>
      <c r="C15" s="40"/>
      <c r="D15" s="40"/>
      <c r="E15" s="40"/>
      <c r="F15" s="40"/>
      <c r="G15" s="40"/>
      <c r="H15" s="40"/>
      <c r="I15" s="40"/>
      <c r="J15" s="40"/>
      <c r="N15" s="15"/>
      <c r="O15" s="15"/>
      <c r="P15" s="15"/>
      <c r="Q15" s="30"/>
      <c r="R15" s="30"/>
      <c r="S15" s="30"/>
      <c r="T15" s="30"/>
      <c r="U15" s="30"/>
      <c r="V15" s="30"/>
    </row>
    <row r="16" spans="1:22" ht="15" customHeight="1">
      <c r="A16" s="8"/>
      <c r="B16" s="8" t="s">
        <v>8</v>
      </c>
      <c r="C16" s="8" t="s">
        <v>6</v>
      </c>
      <c r="D16" s="5">
        <v>24212.914292933841</v>
      </c>
      <c r="E16" s="5">
        <v>15900.113599123521</v>
      </c>
      <c r="F16" s="5">
        <v>40113.027892057362</v>
      </c>
      <c r="G16" s="6"/>
      <c r="H16" s="7">
        <v>15.500804757013354</v>
      </c>
      <c r="I16" s="7">
        <v>11.175456506483361</v>
      </c>
      <c r="J16" s="7">
        <v>13.439041136780162</v>
      </c>
      <c r="N16" s="15"/>
      <c r="O16" s="15"/>
      <c r="P16" s="15"/>
      <c r="Q16" s="30"/>
      <c r="R16" s="30"/>
      <c r="S16" s="30"/>
      <c r="T16" s="30"/>
      <c r="U16" s="30"/>
      <c r="V16" s="30"/>
    </row>
    <row r="17" spans="1:22" ht="15" customHeight="1">
      <c r="A17" s="18"/>
      <c r="B17" s="8"/>
      <c r="C17" s="8" t="s">
        <v>7</v>
      </c>
      <c r="D17" s="5">
        <v>85557.914292933841</v>
      </c>
      <c r="E17" s="5">
        <v>71932.113599123506</v>
      </c>
      <c r="F17" s="5">
        <v>157490.02789205735</v>
      </c>
      <c r="G17" s="6"/>
      <c r="H17" s="7">
        <v>54.773106154308934</v>
      </c>
      <c r="I17" s="7">
        <v>50.557765008090136</v>
      </c>
      <c r="J17" s="7">
        <v>52.763779617172638</v>
      </c>
      <c r="N17" s="15"/>
      <c r="O17" s="15"/>
      <c r="P17" s="15"/>
      <c r="Q17" s="30"/>
      <c r="R17" s="30"/>
      <c r="S17" s="30"/>
      <c r="T17" s="30"/>
      <c r="U17" s="30"/>
      <c r="V17" s="30"/>
    </row>
    <row r="18" spans="1:22" ht="15" customHeight="1">
      <c r="A18" s="40"/>
      <c r="B18" s="40"/>
      <c r="C18" s="40"/>
      <c r="D18" s="40"/>
      <c r="E18" s="40"/>
      <c r="F18" s="40"/>
      <c r="G18" s="40"/>
      <c r="H18" s="40"/>
      <c r="I18" s="40"/>
      <c r="J18" s="40"/>
      <c r="N18" s="15"/>
      <c r="O18" s="15"/>
      <c r="P18" s="15"/>
      <c r="Q18" s="30"/>
      <c r="R18" s="30"/>
      <c r="S18" s="30"/>
      <c r="T18" s="30"/>
      <c r="U18" s="30"/>
      <c r="V18" s="30"/>
    </row>
    <row r="19" spans="1:22" ht="15" customHeight="1">
      <c r="A19" s="8"/>
      <c r="B19" s="8" t="s">
        <v>9</v>
      </c>
      <c r="C19" s="8" t="s">
        <v>6</v>
      </c>
      <c r="D19" s="5">
        <v>48750.117314261865</v>
      </c>
      <c r="E19" s="5">
        <v>43785.147705224103</v>
      </c>
      <c r="F19" s="5">
        <v>92535.26501948596</v>
      </c>
      <c r="G19" s="6"/>
      <c r="H19" s="7">
        <v>4.1477435505415201</v>
      </c>
      <c r="I19" s="7">
        <v>4.4259200797410285</v>
      </c>
      <c r="J19" s="7">
        <v>4.2748770770486137</v>
      </c>
      <c r="N19" s="15"/>
      <c r="O19" s="15"/>
      <c r="P19" s="15"/>
      <c r="Q19" s="30"/>
      <c r="R19" s="30"/>
      <c r="S19" s="30"/>
      <c r="T19" s="30"/>
      <c r="U19" s="30"/>
      <c r="V19" s="30"/>
    </row>
    <row r="20" spans="1:22" ht="15" customHeight="1">
      <c r="A20" s="19"/>
      <c r="B20" s="16"/>
      <c r="C20" s="8" t="s">
        <v>7</v>
      </c>
      <c r="D20" s="5">
        <v>313259.11731426185</v>
      </c>
      <c r="E20" s="5">
        <v>223934.14770522411</v>
      </c>
      <c r="F20" s="5">
        <v>537193.26501948596</v>
      </c>
      <c r="G20" s="16"/>
      <c r="H20" s="7">
        <v>26.652622702683075</v>
      </c>
      <c r="I20" s="7">
        <v>22.635863821694791</v>
      </c>
      <c r="J20" s="7">
        <v>24.816864944333609</v>
      </c>
      <c r="N20" s="15"/>
      <c r="O20" s="15"/>
      <c r="P20" s="15"/>
      <c r="Q20" s="30"/>
      <c r="R20" s="30"/>
      <c r="S20" s="30"/>
      <c r="T20" s="30"/>
      <c r="U20" s="30"/>
      <c r="V20" s="30"/>
    </row>
    <row r="21" spans="1:22" ht="15" customHeight="1">
      <c r="A21" s="46"/>
      <c r="B21" s="40"/>
      <c r="C21" s="40"/>
      <c r="D21" s="40"/>
      <c r="E21" s="40"/>
      <c r="F21" s="40"/>
      <c r="G21" s="40"/>
      <c r="H21" s="40"/>
      <c r="I21" s="40"/>
      <c r="J21" s="40"/>
      <c r="N21" s="15"/>
      <c r="O21" s="15"/>
      <c r="P21" s="15"/>
      <c r="Q21" s="30"/>
      <c r="R21" s="30"/>
      <c r="S21" s="30"/>
      <c r="T21" s="30"/>
      <c r="U21" s="30"/>
      <c r="V21" s="30"/>
    </row>
    <row r="22" spans="1:22" ht="15" customHeight="1">
      <c r="A22" s="15" t="s">
        <v>29</v>
      </c>
      <c r="B22" s="8" t="s">
        <v>5</v>
      </c>
      <c r="C22" s="8" t="s">
        <v>6</v>
      </c>
      <c r="D22" s="5">
        <v>67302.38104127119</v>
      </c>
      <c r="E22" s="5">
        <v>55990.547490122568</v>
      </c>
      <c r="F22" s="5">
        <v>123292.92853139376</v>
      </c>
      <c r="G22" s="6"/>
      <c r="H22" s="7">
        <v>5.0754649658428352</v>
      </c>
      <c r="I22" s="7">
        <v>4.9408628456712584</v>
      </c>
      <c r="J22" s="7">
        <v>5.0134407143757453</v>
      </c>
      <c r="N22" s="15"/>
      <c r="O22" s="15"/>
      <c r="P22" s="15"/>
      <c r="Q22" s="30"/>
      <c r="R22" s="30"/>
      <c r="S22" s="30"/>
      <c r="T22" s="30"/>
      <c r="U22" s="30"/>
      <c r="V22" s="30"/>
    </row>
    <row r="23" spans="1:22" ht="15" customHeight="1">
      <c r="A23" s="18"/>
      <c r="B23" s="8"/>
      <c r="C23" s="8" t="s">
        <v>7</v>
      </c>
      <c r="D23" s="5">
        <v>193331.38104127118</v>
      </c>
      <c r="E23" s="5">
        <v>188979.54749012258</v>
      </c>
      <c r="F23" s="5">
        <v>382310.92853139376</v>
      </c>
      <c r="G23" s="6"/>
      <c r="H23" s="7">
        <v>14.579672162025194</v>
      </c>
      <c r="I23" s="7">
        <v>16.676422479108112</v>
      </c>
      <c r="J23" s="7">
        <v>15.545848391398746</v>
      </c>
      <c r="N23" s="15"/>
      <c r="O23" s="15"/>
      <c r="P23" s="15"/>
      <c r="Q23" s="30"/>
      <c r="R23" s="30"/>
      <c r="S23" s="30"/>
      <c r="T23" s="30"/>
      <c r="U23" s="30"/>
      <c r="V23" s="30"/>
    </row>
    <row r="24" spans="1:22" ht="15" customHeight="1">
      <c r="A24" s="40"/>
      <c r="B24" s="40"/>
      <c r="C24" s="40"/>
      <c r="D24" s="40"/>
      <c r="E24" s="40"/>
      <c r="F24" s="40"/>
      <c r="G24" s="40"/>
      <c r="H24" s="40"/>
      <c r="I24" s="40"/>
      <c r="J24" s="40"/>
      <c r="N24" s="15"/>
      <c r="O24" s="15"/>
      <c r="P24" s="15"/>
      <c r="Q24" s="30"/>
      <c r="R24" s="30"/>
      <c r="S24" s="30"/>
      <c r="T24" s="30"/>
      <c r="U24" s="30"/>
      <c r="V24" s="30"/>
    </row>
    <row r="25" spans="1:22" ht="15" customHeight="1">
      <c r="A25" s="8"/>
      <c r="B25" s="8" t="s">
        <v>8</v>
      </c>
      <c r="C25" s="8" t="s">
        <v>6</v>
      </c>
      <c r="D25" s="5">
        <v>20370.368544039171</v>
      </c>
      <c r="E25" s="5">
        <v>13523.923029326887</v>
      </c>
      <c r="F25" s="5">
        <v>33894.291573366056</v>
      </c>
      <c r="G25" s="6"/>
      <c r="H25" s="7">
        <v>13.197293395474432</v>
      </c>
      <c r="I25" s="7">
        <v>9.8546732031785869</v>
      </c>
      <c r="J25" s="7">
        <v>11.624105878400002</v>
      </c>
      <c r="N25" s="15"/>
      <c r="O25" s="15"/>
      <c r="P25" s="15"/>
      <c r="Q25" s="30"/>
      <c r="R25" s="30"/>
      <c r="S25" s="30"/>
      <c r="T25" s="30"/>
      <c r="U25" s="30"/>
      <c r="V25" s="30"/>
    </row>
    <row r="26" spans="1:22" ht="15" customHeight="1">
      <c r="A26" s="18"/>
      <c r="B26" s="8"/>
      <c r="C26" s="8" t="s">
        <v>7</v>
      </c>
      <c r="D26" s="5">
        <f>D70*1000</f>
        <v>47375.368543999997</v>
      </c>
      <c r="E26" s="5">
        <f>E70*1000</f>
        <v>47768.923028999998</v>
      </c>
      <c r="F26" s="5">
        <f>E26+D26</f>
        <v>95144.291572999995</v>
      </c>
      <c r="G26" s="6"/>
      <c r="H26" s="7">
        <v>30.692946818658399</v>
      </c>
      <c r="I26" s="7">
        <v>34.808474189786516</v>
      </c>
      <c r="J26" s="7">
        <v>32.629899243418151</v>
      </c>
      <c r="N26" s="15"/>
      <c r="O26" s="15"/>
      <c r="P26" s="15"/>
      <c r="Q26" s="30"/>
      <c r="R26" s="30"/>
      <c r="S26" s="30"/>
      <c r="T26" s="30"/>
      <c r="U26" s="30"/>
      <c r="V26" s="30"/>
    </row>
    <row r="27" spans="1:22" ht="15" customHeight="1">
      <c r="A27" s="40"/>
      <c r="B27" s="40"/>
      <c r="C27" s="40"/>
      <c r="D27" s="40"/>
      <c r="E27" s="40"/>
      <c r="F27" s="40"/>
      <c r="G27" s="40"/>
      <c r="H27" s="40"/>
      <c r="I27" s="40"/>
      <c r="J27" s="40"/>
      <c r="N27" s="15"/>
      <c r="O27" s="15"/>
      <c r="P27" s="15"/>
      <c r="Q27" s="30"/>
      <c r="R27" s="30"/>
      <c r="S27" s="30"/>
      <c r="T27" s="30"/>
      <c r="U27" s="30"/>
      <c r="V27" s="30"/>
    </row>
    <row r="28" spans="1:22" ht="15" customHeight="1">
      <c r="A28" s="8"/>
      <c r="B28" s="8" t="s">
        <v>9</v>
      </c>
      <c r="C28" s="8" t="s">
        <v>6</v>
      </c>
      <c r="D28" s="5">
        <v>46932.012497232019</v>
      </c>
      <c r="E28" s="5">
        <v>42466.624460795676</v>
      </c>
      <c r="F28" s="5">
        <v>89398.636958027695</v>
      </c>
      <c r="G28" s="6"/>
      <c r="H28" s="7">
        <v>4.0055275579083478</v>
      </c>
      <c r="I28" s="7">
        <v>4.2638014043176007</v>
      </c>
      <c r="J28" s="7">
        <v>4.124197227307028</v>
      </c>
      <c r="N28" s="15"/>
      <c r="O28" s="15"/>
      <c r="P28" s="15"/>
      <c r="Q28" s="30"/>
      <c r="R28" s="30"/>
      <c r="S28" s="30"/>
      <c r="T28" s="30"/>
      <c r="U28" s="30"/>
      <c r="V28" s="30"/>
    </row>
    <row r="29" spans="1:22" ht="15" customHeight="1">
      <c r="A29" s="20"/>
      <c r="B29" s="9"/>
      <c r="C29" s="9" t="s">
        <v>7</v>
      </c>
      <c r="D29" s="10">
        <f>F70*1000</f>
        <v>145956.01249700002</v>
      </c>
      <c r="E29" s="10">
        <f>G70*1000</f>
        <v>141210.624461</v>
      </c>
      <c r="F29" s="10">
        <f>E29+D29</f>
        <v>287166.63695800002</v>
      </c>
      <c r="G29" s="14"/>
      <c r="H29" s="11">
        <v>12.456973379416091</v>
      </c>
      <c r="I29" s="11">
        <v>14.178053154088648</v>
      </c>
      <c r="J29" s="11">
        <f>F29/SUM(F69,G69,J69,K69)/10</f>
        <v>13.247761803071697</v>
      </c>
      <c r="N29" s="19"/>
      <c r="O29" s="16"/>
      <c r="P29" s="8"/>
      <c r="Q29" s="5"/>
      <c r="R29" s="5"/>
      <c r="S29" s="5"/>
      <c r="T29" s="28"/>
      <c r="U29" s="29"/>
      <c r="V29" s="29"/>
    </row>
    <row r="30" spans="1:22" ht="15" customHeight="1">
      <c r="A30" s="47" t="s">
        <v>26</v>
      </c>
      <c r="B30" s="47"/>
      <c r="C30" s="47"/>
      <c r="D30" s="47"/>
      <c r="E30" s="47"/>
      <c r="F30" s="47"/>
      <c r="G30" s="47"/>
      <c r="H30" s="47"/>
      <c r="I30" s="47"/>
      <c r="J30" s="47"/>
    </row>
    <row r="31" spans="1:22" ht="15" customHeight="1">
      <c r="A31" s="48" t="s">
        <v>25</v>
      </c>
      <c r="B31" s="48"/>
      <c r="C31" s="48"/>
      <c r="D31" s="48"/>
      <c r="E31" s="48"/>
      <c r="F31" s="48"/>
      <c r="G31" s="48"/>
      <c r="H31" s="48"/>
      <c r="I31" s="48"/>
      <c r="J31" s="48"/>
    </row>
    <row r="32" spans="1:22" ht="15" hidden="1" customHeight="1"/>
    <row r="33" spans="1:10" ht="15" hidden="1" customHeight="1">
      <c r="B33" s="18" t="s">
        <v>11</v>
      </c>
      <c r="C33" s="18" t="s">
        <v>12</v>
      </c>
      <c r="D33" s="18" t="s">
        <v>13</v>
      </c>
      <c r="E33" s="18" t="s">
        <v>14</v>
      </c>
      <c r="F33" s="18" t="s">
        <v>15</v>
      </c>
      <c r="G33" s="18" t="s">
        <v>16</v>
      </c>
      <c r="H33" s="18" t="s">
        <v>17</v>
      </c>
      <c r="I33" s="18" t="s">
        <v>18</v>
      </c>
      <c r="J33" s="18" t="s">
        <v>19</v>
      </c>
    </row>
    <row r="34" spans="1:10" ht="15" hidden="1" customHeight="1">
      <c r="A34" s="18" t="s">
        <v>10</v>
      </c>
      <c r="B34" s="21" t="s">
        <v>23</v>
      </c>
      <c r="C34" s="22">
        <v>3</v>
      </c>
      <c r="D34" s="23">
        <v>20.37036854403917</v>
      </c>
      <c r="E34" s="23">
        <v>13.523923029326886</v>
      </c>
      <c r="F34" s="23">
        <v>46.932012497232016</v>
      </c>
      <c r="G34" s="23">
        <v>42.466624460795678</v>
      </c>
      <c r="H34" s="23">
        <v>133.98225463113783</v>
      </c>
      <c r="I34" s="23">
        <v>123.70967924745686</v>
      </c>
      <c r="J34" s="23">
        <v>1124.7491660424437</v>
      </c>
    </row>
    <row r="35" spans="1:10" ht="15" hidden="1" customHeight="1">
      <c r="A35" s="22">
        <v>2020</v>
      </c>
      <c r="B35" s="18" t="s">
        <v>24</v>
      </c>
      <c r="C35" s="22">
        <v>3</v>
      </c>
      <c r="D35" s="18">
        <v>47.02436854403917</v>
      </c>
      <c r="E35" s="18">
        <v>47.40092302932689</v>
      </c>
      <c r="F35" s="18">
        <v>146.30701249723202</v>
      </c>
      <c r="G35" s="18">
        <v>141.57862446079568</v>
      </c>
      <c r="H35" s="18">
        <v>107.32825463113784</v>
      </c>
      <c r="I35" s="18">
        <v>89.832679247456866</v>
      </c>
      <c r="J35" s="18">
        <v>1025.3741660424437</v>
      </c>
    </row>
    <row r="36" spans="1:10" ht="15" hidden="1" customHeight="1">
      <c r="A36" s="22">
        <v>2020</v>
      </c>
      <c r="B36" s="21" t="s">
        <v>23</v>
      </c>
      <c r="C36" s="22">
        <v>4</v>
      </c>
      <c r="D36" s="23">
        <v>24.212914292933842</v>
      </c>
      <c r="E36" s="23">
        <v>15.90011359912352</v>
      </c>
      <c r="F36" s="23">
        <v>48.750117314261864</v>
      </c>
      <c r="G36" s="23">
        <v>43.785147705224105</v>
      </c>
      <c r="H36" s="23">
        <v>131.99132589000692</v>
      </c>
      <c r="I36" s="23">
        <v>126.37697002514884</v>
      </c>
      <c r="J36" s="23">
        <v>1126.5905641967047</v>
      </c>
    </row>
    <row r="37" spans="1:10" ht="15" hidden="1" customHeight="1">
      <c r="A37" s="22">
        <v>2020</v>
      </c>
      <c r="B37" s="18" t="s">
        <v>24</v>
      </c>
      <c r="C37" s="22">
        <v>4</v>
      </c>
      <c r="D37" s="18">
        <v>85.557914292933845</v>
      </c>
      <c r="E37" s="18">
        <v>71.932113599123511</v>
      </c>
      <c r="F37" s="18">
        <v>313.25911731426186</v>
      </c>
      <c r="G37" s="18">
        <v>223.93414770522412</v>
      </c>
      <c r="H37" s="18">
        <v>70.646325890006921</v>
      </c>
      <c r="I37" s="18">
        <v>70.344970025148839</v>
      </c>
      <c r="J37" s="18">
        <v>862.08156419670468</v>
      </c>
    </row>
    <row r="38" spans="1:10" ht="15" hidden="1" customHeight="1">
      <c r="A38" s="22"/>
      <c r="H38" s="16"/>
      <c r="I38" s="32"/>
      <c r="J38" s="32"/>
    </row>
    <row r="39" spans="1:10" ht="15" hidden="1" customHeight="1">
      <c r="D39" s="41" t="s">
        <v>0</v>
      </c>
      <c r="E39" s="42"/>
      <c r="F39" s="42"/>
      <c r="G39" s="1"/>
      <c r="H39" s="43" t="s">
        <v>1</v>
      </c>
      <c r="I39" s="42"/>
      <c r="J39" s="42"/>
    </row>
    <row r="40" spans="1:10" ht="15" hidden="1" customHeight="1">
      <c r="D40" s="3" t="s">
        <v>2</v>
      </c>
      <c r="E40" s="3" t="s">
        <v>3</v>
      </c>
      <c r="F40" s="3" t="s">
        <v>4</v>
      </c>
      <c r="G40" s="2"/>
      <c r="H40" s="4" t="s">
        <v>2</v>
      </c>
      <c r="I40" s="4" t="s">
        <v>3</v>
      </c>
      <c r="J40" s="4" t="s">
        <v>4</v>
      </c>
    </row>
    <row r="41" spans="1:10" ht="15" hidden="1" customHeight="1">
      <c r="A41" s="12" t="s">
        <v>20</v>
      </c>
      <c r="B41" s="8" t="s">
        <v>5</v>
      </c>
      <c r="C41" s="8" t="s">
        <v>6</v>
      </c>
      <c r="D41" s="5">
        <f>SUM(D34,F34)*1000</f>
        <v>67302.38104127119</v>
      </c>
      <c r="E41" s="5">
        <f>SUM(E34,G34)*1000</f>
        <v>55990.547490122568</v>
      </c>
      <c r="F41" s="5">
        <f>D41+E41</f>
        <v>123292.92853139376</v>
      </c>
      <c r="G41" s="6"/>
      <c r="H41" s="7" t="e">
        <f>D41/(D41+#REF!)*100</f>
        <v>#REF!</v>
      </c>
      <c r="I41" s="7" t="e">
        <f>E41/(E41+#REF!)*100</f>
        <v>#REF!</v>
      </c>
      <c r="J41" s="7" t="e">
        <f>F41/(F41+#REF!)*100</f>
        <v>#REF!</v>
      </c>
    </row>
    <row r="42" spans="1:10" ht="15" hidden="1" customHeight="1">
      <c r="A42" s="18"/>
      <c r="B42" s="8"/>
      <c r="C42" s="8" t="s">
        <v>7</v>
      </c>
      <c r="D42" s="5">
        <f>SUM(D35,F35)*1000</f>
        <v>193331.38104127118</v>
      </c>
      <c r="E42" s="5">
        <f>SUM(E35,G35)*1000</f>
        <v>188979.54749012258</v>
      </c>
      <c r="F42" s="5">
        <f>D42+E42</f>
        <v>382310.92853139376</v>
      </c>
      <c r="G42" s="6"/>
      <c r="H42" s="7" t="e">
        <f>D42/(D42+#REF!)*100</f>
        <v>#REF!</v>
      </c>
      <c r="I42" s="7" t="e">
        <f>E42/(E42+#REF!)*100</f>
        <v>#REF!</v>
      </c>
      <c r="J42" s="7" t="e">
        <f>F42/(F42+#REF!)*100</f>
        <v>#REF!</v>
      </c>
    </row>
    <row r="43" spans="1:10" ht="15" hidden="1" customHeight="1">
      <c r="A43" s="40"/>
      <c r="B43" s="40"/>
      <c r="C43" s="40"/>
      <c r="D43" s="40"/>
      <c r="E43" s="40"/>
      <c r="F43" s="40"/>
      <c r="G43" s="40"/>
      <c r="H43" s="40"/>
      <c r="I43" s="40"/>
      <c r="J43" s="40"/>
    </row>
    <row r="44" spans="1:10" ht="15" hidden="1" customHeight="1">
      <c r="A44" s="8"/>
      <c r="B44" s="8" t="s">
        <v>8</v>
      </c>
      <c r="C44" s="8" t="s">
        <v>6</v>
      </c>
      <c r="D44" s="5">
        <f>D34*1000</f>
        <v>20370.368544039171</v>
      </c>
      <c r="E44" s="5">
        <f>E34*1000</f>
        <v>13523.923029326887</v>
      </c>
      <c r="F44" s="5">
        <f>D44+E44</f>
        <v>33894.291573366056</v>
      </c>
      <c r="G44" s="6"/>
      <c r="H44" s="7" t="e">
        <f>D44/(D44+#REF!)*100</f>
        <v>#REF!</v>
      </c>
      <c r="I44" s="7" t="e">
        <f>E44/(E44+#REF!)*100</f>
        <v>#REF!</v>
      </c>
      <c r="J44" s="7" t="e">
        <f>F44/(F44+#REF!)*100</f>
        <v>#REF!</v>
      </c>
    </row>
    <row r="45" spans="1:10" ht="15" hidden="1" customHeight="1">
      <c r="A45" s="18"/>
      <c r="B45" s="8"/>
      <c r="C45" s="8" t="s">
        <v>7</v>
      </c>
      <c r="D45" s="5">
        <f>D35*1000</f>
        <v>47024.368544039171</v>
      </c>
      <c r="E45" s="5">
        <f>E35*1000</f>
        <v>47400.923029326892</v>
      </c>
      <c r="F45" s="5">
        <f>D45+E45</f>
        <v>94425.291573366063</v>
      </c>
      <c r="G45" s="6"/>
      <c r="H45" s="7" t="e">
        <f>D45/(D45+#REF!)*100</f>
        <v>#REF!</v>
      </c>
      <c r="I45" s="7" t="e">
        <f>E45/(E45+#REF!)*100</f>
        <v>#REF!</v>
      </c>
      <c r="J45" s="7" t="e">
        <f>F45/(F45+#REF!)*100</f>
        <v>#REF!</v>
      </c>
    </row>
    <row r="46" spans="1:10" ht="15" hidden="1" customHeight="1">
      <c r="A46" s="40"/>
      <c r="B46" s="40"/>
      <c r="C46" s="40"/>
      <c r="D46" s="40"/>
      <c r="E46" s="40"/>
      <c r="F46" s="40"/>
      <c r="G46" s="40"/>
      <c r="H46" s="40"/>
      <c r="I46" s="40"/>
      <c r="J46" s="40"/>
    </row>
    <row r="47" spans="1:10" ht="15" hidden="1" customHeight="1">
      <c r="A47" s="8"/>
      <c r="B47" s="8" t="s">
        <v>9</v>
      </c>
      <c r="C47" s="8" t="s">
        <v>6</v>
      </c>
      <c r="D47" s="5">
        <f>F34*1000</f>
        <v>46932.012497232019</v>
      </c>
      <c r="E47" s="5">
        <f>G34*1000</f>
        <v>42466.624460795676</v>
      </c>
      <c r="F47" s="5">
        <f>D47+E47</f>
        <v>89398.636958027695</v>
      </c>
      <c r="G47" s="6"/>
      <c r="H47" s="7" t="e">
        <f>D47/(D47+#REF!)*100</f>
        <v>#REF!</v>
      </c>
      <c r="I47" s="7" t="e">
        <f>E47/(E47+#REF!)*100</f>
        <v>#REF!</v>
      </c>
      <c r="J47" s="7" t="e">
        <f>F47/(F47+#REF!)*100</f>
        <v>#REF!</v>
      </c>
    </row>
    <row r="48" spans="1:10" ht="15" hidden="1" customHeight="1">
      <c r="A48" s="18"/>
      <c r="B48" s="8"/>
      <c r="C48" s="8" t="s">
        <v>7</v>
      </c>
      <c r="D48" s="5">
        <f>F35*1000</f>
        <v>146307.01249723203</v>
      </c>
      <c r="E48" s="5">
        <f>G35*1000</f>
        <v>141578.62446079569</v>
      </c>
      <c r="F48" s="5">
        <f>D48+E48</f>
        <v>287885.63695802772</v>
      </c>
      <c r="G48" s="6"/>
      <c r="H48" s="7" t="e">
        <f>D48/(D48+#REF!)*100</f>
        <v>#REF!</v>
      </c>
      <c r="I48" s="7" t="e">
        <f>E48/(E48+#REF!)*100</f>
        <v>#REF!</v>
      </c>
      <c r="J48" s="7" t="e">
        <f>F48/(F48+#REF!)*100</f>
        <v>#REF!</v>
      </c>
    </row>
    <row r="49" spans="1:22" ht="15" hidden="1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22" ht="15" hidden="1" customHeight="1">
      <c r="A50" s="12" t="s">
        <v>21</v>
      </c>
      <c r="B50" s="8" t="s">
        <v>5</v>
      </c>
      <c r="C50" s="8" t="s">
        <v>6</v>
      </c>
      <c r="D50" s="5">
        <f>SUM(D36+F36)*1000</f>
        <v>72963.031607195706</v>
      </c>
      <c r="E50" s="5">
        <f>SUM(E36+G36)*1000</f>
        <v>59685.26130434763</v>
      </c>
      <c r="F50" s="5">
        <f>SUM(D50,E50)</f>
        <v>132648.29291154334</v>
      </c>
      <c r="G50" s="6"/>
      <c r="H50" s="7" t="e">
        <f>D50/(D50+#REF!)*100</f>
        <v>#REF!</v>
      </c>
      <c r="I50" s="7" t="e">
        <f>E50/(E50+#REF!)*100</f>
        <v>#REF!</v>
      </c>
      <c r="J50" s="7" t="e">
        <f>F50/(F50+#REF!)*100</f>
        <v>#REF!</v>
      </c>
    </row>
    <row r="51" spans="1:22" ht="15" hidden="1" customHeight="1">
      <c r="A51" s="18"/>
      <c r="B51" s="8"/>
      <c r="C51" s="8" t="s">
        <v>7</v>
      </c>
      <c r="D51" s="5">
        <f>SUM(D37+F37)*1000</f>
        <v>398817.03160719568</v>
      </c>
      <c r="E51" s="5">
        <f>SUM(E37+G37)*1000</f>
        <v>295866.26130434766</v>
      </c>
      <c r="F51" s="5">
        <f>SUM(D51,E51)</f>
        <v>694683.29291154328</v>
      </c>
      <c r="G51" s="6"/>
      <c r="H51" s="7" t="e">
        <f>D51/(D51+#REF!)*100</f>
        <v>#REF!</v>
      </c>
      <c r="I51" s="7" t="e">
        <f>E51/(E51+#REF!)*100</f>
        <v>#REF!</v>
      </c>
      <c r="J51" s="7" t="e">
        <f>F51/(F51+#REF!)*100</f>
        <v>#REF!</v>
      </c>
    </row>
    <row r="52" spans="1:22" ht="15" hidden="1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22" ht="15" hidden="1" customHeight="1">
      <c r="A53" s="8"/>
      <c r="B53" s="8" t="s">
        <v>8</v>
      </c>
      <c r="C53" s="8" t="s">
        <v>6</v>
      </c>
      <c r="D53" s="5">
        <f>D36*1000</f>
        <v>24212.914292933841</v>
      </c>
      <c r="E53" s="5">
        <f>E36*1000</f>
        <v>15900.113599123521</v>
      </c>
      <c r="F53" s="5">
        <f>SUM(D53+E53)</f>
        <v>40113.027892057362</v>
      </c>
      <c r="G53" s="6"/>
      <c r="H53" s="7" t="e">
        <f>D53/(D53+#REF!)*100</f>
        <v>#REF!</v>
      </c>
      <c r="I53" s="7" t="e">
        <f>E53/(E53+#REF!)*100</f>
        <v>#REF!</v>
      </c>
      <c r="J53" s="7" t="e">
        <f>F53/(F53+#REF!)*100</f>
        <v>#REF!</v>
      </c>
    </row>
    <row r="54" spans="1:22" ht="15" hidden="1" customHeight="1">
      <c r="A54" s="18"/>
      <c r="B54" s="8"/>
      <c r="C54" s="8" t="s">
        <v>7</v>
      </c>
      <c r="D54" s="5">
        <f>D37*1000</f>
        <v>85557.914292933841</v>
      </c>
      <c r="E54" s="5">
        <f>E37*1000</f>
        <v>71932.113599123506</v>
      </c>
      <c r="F54" s="5">
        <f>SUM(D54+E54)</f>
        <v>157490.02789205735</v>
      </c>
      <c r="G54" s="6"/>
      <c r="H54" s="7" t="e">
        <f>D54/(D54+#REF!)*100</f>
        <v>#REF!</v>
      </c>
      <c r="I54" s="7" t="e">
        <f>E54/(E54+#REF!)*100</f>
        <v>#REF!</v>
      </c>
      <c r="J54" s="7" t="e">
        <f>F54/(F54+#REF!)*100</f>
        <v>#REF!</v>
      </c>
    </row>
    <row r="55" spans="1:22" ht="15" hidden="1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22" ht="15" hidden="1" customHeight="1">
      <c r="A56" s="8"/>
      <c r="B56" s="8" t="s">
        <v>9</v>
      </c>
      <c r="C56" s="8" t="s">
        <v>6</v>
      </c>
      <c r="D56" s="5">
        <f>F36*1000</f>
        <v>48750.117314261865</v>
      </c>
      <c r="E56" s="5">
        <f>G36*1000</f>
        <v>43785.147705224103</v>
      </c>
      <c r="F56" s="5">
        <f>SUM(D56:E56)</f>
        <v>92535.26501948596</v>
      </c>
      <c r="G56" s="6"/>
      <c r="H56" s="7" t="e">
        <f>D56/(D56+#REF!)*100</f>
        <v>#REF!</v>
      </c>
      <c r="I56" s="7" t="e">
        <f>E56/(E56+#REF!)*100</f>
        <v>#REF!</v>
      </c>
      <c r="J56" s="7" t="e">
        <f>F56/(F56+#REF!)*100</f>
        <v>#REF!</v>
      </c>
    </row>
    <row r="57" spans="1:22" ht="15" hidden="1" customHeight="1">
      <c r="A57" s="20"/>
      <c r="B57" s="24"/>
      <c r="C57" s="9" t="s">
        <v>7</v>
      </c>
      <c r="D57" s="10">
        <f>F37*1000</f>
        <v>313259.11731426185</v>
      </c>
      <c r="E57" s="10">
        <f>G37*1000</f>
        <v>223934.14770522411</v>
      </c>
      <c r="F57" s="10">
        <f>SUM(D57:E57)</f>
        <v>537193.26501948596</v>
      </c>
      <c r="G57" s="24"/>
      <c r="H57" s="11" t="e">
        <f>D57/(D57+#REF!)*100</f>
        <v>#REF!</v>
      </c>
      <c r="I57" s="11" t="e">
        <f>E57/(E57+#REF!)*100</f>
        <v>#REF!</v>
      </c>
      <c r="J57" s="11" t="e">
        <f>F57/(F57+#REF!)*100</f>
        <v>#REF!</v>
      </c>
    </row>
    <row r="58" spans="1:22" ht="15" hidden="1" customHeight="1"/>
    <row r="59" spans="1:22" ht="15" hidden="1" customHeight="1"/>
    <row r="60" spans="1:22" ht="15" hidden="1" customHeight="1"/>
    <row r="61" spans="1:22" ht="15" hidden="1" customHeight="1">
      <c r="F61" s="27"/>
    </row>
    <row r="62" spans="1:22" ht="15" hidden="1" customHeight="1"/>
    <row r="63" spans="1:22" ht="15" hidden="1" customHeight="1">
      <c r="U63" s="37"/>
      <c r="V63" s="37"/>
    </row>
    <row r="64" spans="1:22" ht="15" hidden="1" customHeight="1">
      <c r="U64" s="38"/>
      <c r="V64" s="38"/>
    </row>
    <row r="65" spans="1:22" ht="15" hidden="1" customHeight="1">
      <c r="D65" s="16">
        <f>D72-D71</f>
        <v>61.344999999999999</v>
      </c>
      <c r="E65" s="16">
        <f t="shared" ref="E65:G65" si="1">E72-E71</f>
        <v>56.031999999999989</v>
      </c>
      <c r="F65" s="16">
        <f t="shared" si="1"/>
        <v>264.50900000000001</v>
      </c>
      <c r="G65" s="16">
        <f t="shared" si="1"/>
        <v>180.149</v>
      </c>
      <c r="U65" s="37"/>
      <c r="V65" s="37"/>
    </row>
    <row r="66" spans="1:22" ht="15" hidden="1" customHeight="1">
      <c r="D66" s="16">
        <f>D70-D69</f>
        <v>27.004999999999995</v>
      </c>
      <c r="E66" s="16">
        <f t="shared" ref="E66:G66" si="2">E70-E69</f>
        <v>34.244999999999997</v>
      </c>
      <c r="F66" s="16">
        <f t="shared" si="2"/>
        <v>99.024000000000015</v>
      </c>
      <c r="G66" s="16">
        <f t="shared" si="2"/>
        <v>98.744</v>
      </c>
      <c r="N66" s="18" t="s">
        <v>37</v>
      </c>
    </row>
    <row r="67" spans="1:22" ht="15" hidden="1" customHeight="1"/>
    <row r="68" spans="1:22" ht="11.25" hidden="1">
      <c r="A68" s="18" t="s">
        <v>10</v>
      </c>
      <c r="B68" s="18" t="s">
        <v>11</v>
      </c>
      <c r="C68" s="18" t="s">
        <v>12</v>
      </c>
      <c r="D68" s="18" t="s">
        <v>13</v>
      </c>
      <c r="E68" s="18" t="s">
        <v>14</v>
      </c>
      <c r="F68" s="18" t="s">
        <v>15</v>
      </c>
      <c r="G68" s="18" t="s">
        <v>16</v>
      </c>
      <c r="H68" s="18" t="s">
        <v>17</v>
      </c>
      <c r="I68" s="18" t="s">
        <v>18</v>
      </c>
      <c r="J68" s="18" t="s">
        <v>19</v>
      </c>
      <c r="K68" s="18" t="s">
        <v>30</v>
      </c>
    </row>
    <row r="69" spans="1:22" ht="11.25" hidden="1">
      <c r="A69" s="18">
        <v>2020</v>
      </c>
      <c r="B69" s="39">
        <v>43891</v>
      </c>
      <c r="C69" s="18">
        <v>3</v>
      </c>
      <c r="D69" s="18">
        <v>20.370368544000002</v>
      </c>
      <c r="E69" s="18">
        <v>13.523923029000001</v>
      </c>
      <c r="F69" s="18">
        <v>46.932012497000002</v>
      </c>
      <c r="G69" s="18">
        <v>42.466624461000002</v>
      </c>
      <c r="H69" s="18">
        <v>133.98225463</v>
      </c>
      <c r="I69" s="18">
        <v>123.70967924999999</v>
      </c>
      <c r="J69" s="18">
        <v>1124.7491660000001</v>
      </c>
      <c r="K69" s="18">
        <v>953.51373282999998</v>
      </c>
      <c r="N69" s="18" t="s">
        <v>32</v>
      </c>
      <c r="O69" s="18" t="s">
        <v>33</v>
      </c>
      <c r="P69" s="18" t="s">
        <v>35</v>
      </c>
    </row>
    <row r="70" spans="1:22" ht="11.25" hidden="1">
      <c r="A70" s="18"/>
      <c r="B70" s="39"/>
      <c r="C70" s="18"/>
      <c r="D70" s="18">
        <v>47.375368543999997</v>
      </c>
      <c r="E70" s="18">
        <v>47.768923029</v>
      </c>
      <c r="F70" s="18">
        <v>145.95601249700002</v>
      </c>
      <c r="G70" s="18">
        <v>141.21062446100001</v>
      </c>
      <c r="H70" s="18">
        <v>106.97725463</v>
      </c>
      <c r="I70" s="18">
        <v>89.464679249999989</v>
      </c>
      <c r="J70" s="18">
        <v>1025.7251660000002</v>
      </c>
      <c r="K70" s="18">
        <v>854.76973282999995</v>
      </c>
      <c r="M70" s="18" t="s">
        <v>35</v>
      </c>
      <c r="N70" s="18">
        <f>D73+F73+H73+J73</f>
        <v>1340.2158613229999</v>
      </c>
      <c r="O70" s="18">
        <f>E73+G73+I73+K73</f>
        <v>1135.070421917</v>
      </c>
      <c r="P70" s="18">
        <f>SUM(D73:K73)</f>
        <v>2475.2862832399996</v>
      </c>
    </row>
    <row r="71" spans="1:22" ht="11.25" hidden="1">
      <c r="A71" s="18">
        <v>2020</v>
      </c>
      <c r="B71" s="39">
        <v>43922</v>
      </c>
      <c r="C71" s="18">
        <v>4</v>
      </c>
      <c r="D71" s="18">
        <v>24.212914293000001</v>
      </c>
      <c r="E71" s="18">
        <v>15.900113599000001</v>
      </c>
      <c r="F71" s="18">
        <v>48.750117314000001</v>
      </c>
      <c r="G71" s="18">
        <v>43.785147705</v>
      </c>
      <c r="H71" s="18">
        <v>131.99132589000001</v>
      </c>
      <c r="I71" s="18">
        <v>126.37697003</v>
      </c>
      <c r="J71" s="18">
        <v>1126.5905642</v>
      </c>
      <c r="K71" s="18">
        <v>945.50401513999998</v>
      </c>
      <c r="M71" s="18" t="s">
        <v>34</v>
      </c>
      <c r="N71" s="18">
        <f>D73+H73</f>
        <v>162.537828534</v>
      </c>
      <c r="O71" s="18">
        <f>E73+I73</f>
        <v>148.511773968</v>
      </c>
      <c r="P71" s="18">
        <f>SUM(N71:O71)</f>
        <v>311.04960250199997</v>
      </c>
      <c r="T71" s="37"/>
      <c r="U71" s="37"/>
    </row>
    <row r="72" spans="1:22" ht="11.25" hidden="1">
      <c r="A72" s="18"/>
      <c r="B72" s="39"/>
      <c r="C72" s="18"/>
      <c r="D72" s="18">
        <v>85.557914292999996</v>
      </c>
      <c r="E72" s="18">
        <v>71.93211359899999</v>
      </c>
      <c r="F72" s="18">
        <v>313.25911731400004</v>
      </c>
      <c r="G72" s="18">
        <v>223.93414770499999</v>
      </c>
      <c r="H72" s="18">
        <v>70.646325890000014</v>
      </c>
      <c r="I72" s="18">
        <v>70.344970029999999</v>
      </c>
      <c r="J72" s="18">
        <v>862.0815642</v>
      </c>
      <c r="K72" s="18">
        <v>765.35501513999998</v>
      </c>
      <c r="M72" s="18" t="s">
        <v>36</v>
      </c>
      <c r="N72" s="18">
        <f>F73+J73</f>
        <v>1177.6780327890001</v>
      </c>
      <c r="O72" s="18">
        <f>G73+K73</f>
        <v>986.55864794899992</v>
      </c>
      <c r="P72" s="18">
        <f>SUM(N72:O72)</f>
        <v>2164.2366807379999</v>
      </c>
      <c r="T72" s="38"/>
      <c r="U72" s="38"/>
    </row>
    <row r="73" spans="1:22" ht="11.25" hidden="1">
      <c r="A73" s="18">
        <v>2020</v>
      </c>
      <c r="B73" s="39">
        <v>43952</v>
      </c>
      <c r="C73" s="18">
        <v>5</v>
      </c>
      <c r="D73" s="18">
        <v>28.677353283999999</v>
      </c>
      <c r="E73" s="18">
        <v>20.241250967999999</v>
      </c>
      <c r="F73" s="18">
        <v>50.189666289000002</v>
      </c>
      <c r="G73" s="18">
        <v>45.420358708999998</v>
      </c>
      <c r="H73" s="18">
        <v>133.86047525000001</v>
      </c>
      <c r="I73" s="18">
        <v>128.270523</v>
      </c>
      <c r="J73" s="18">
        <v>1127.4883665</v>
      </c>
      <c r="K73" s="18">
        <v>941.13828923999995</v>
      </c>
      <c r="T73" s="37"/>
      <c r="U73" s="37"/>
    </row>
    <row r="74" spans="1:22" ht="15" hidden="1" customHeight="1">
      <c r="D74" s="36">
        <v>84.292353284000001</v>
      </c>
      <c r="E74" s="36">
        <v>74.203250968000006</v>
      </c>
      <c r="F74" s="36">
        <v>272.06366628900003</v>
      </c>
      <c r="G74" s="36">
        <v>215.14435870899999</v>
      </c>
      <c r="H74" s="36">
        <v>78.245475249999998</v>
      </c>
      <c r="I74" s="36">
        <v>74.308522999999994</v>
      </c>
      <c r="J74" s="36">
        <v>905.61436649999996</v>
      </c>
      <c r="K74" s="36">
        <v>771.41428924000002</v>
      </c>
    </row>
    <row r="75" spans="1:22" ht="15" hidden="1" customHeight="1">
      <c r="D75" s="18"/>
      <c r="E75" s="18"/>
      <c r="F75" s="18"/>
      <c r="G75" s="18"/>
      <c r="H75" s="18"/>
      <c r="I75" s="18"/>
    </row>
    <row r="76" spans="1:22" ht="15" hidden="1" customHeight="1"/>
    <row r="77" spans="1:22" ht="15" hidden="1" customHeight="1">
      <c r="D77" s="41" t="s">
        <v>0</v>
      </c>
      <c r="E77" s="42"/>
      <c r="F77" s="42"/>
      <c r="G77" s="1"/>
      <c r="H77" s="43" t="s">
        <v>1</v>
      </c>
      <c r="I77" s="42"/>
      <c r="J77" s="42"/>
    </row>
    <row r="78" spans="1:22" ht="15" hidden="1" customHeight="1">
      <c r="D78" s="3" t="s">
        <v>2</v>
      </c>
      <c r="E78" s="3" t="s">
        <v>3</v>
      </c>
      <c r="F78" s="3" t="s">
        <v>4</v>
      </c>
      <c r="G78" s="2"/>
      <c r="H78" s="4" t="s">
        <v>2</v>
      </c>
      <c r="I78" s="4" t="s">
        <v>3</v>
      </c>
      <c r="J78" s="4" t="s">
        <v>4</v>
      </c>
    </row>
    <row r="79" spans="1:22" ht="15" hidden="1" customHeight="1">
      <c r="D79" s="25"/>
      <c r="E79" s="25"/>
      <c r="F79" s="25"/>
      <c r="G79" s="1"/>
      <c r="H79" s="26"/>
      <c r="I79" s="26"/>
      <c r="J79" s="26"/>
    </row>
    <row r="80" spans="1:22" ht="15" hidden="1" customHeight="1">
      <c r="A80" s="15" t="s">
        <v>31</v>
      </c>
      <c r="B80" s="8" t="s">
        <v>5</v>
      </c>
      <c r="C80" s="8" t="s">
        <v>6</v>
      </c>
      <c r="D80" s="5">
        <f>(D73+F73)*1000</f>
        <v>78867.019572999998</v>
      </c>
      <c r="E80" s="5">
        <f>(E73+G73)*1000</f>
        <v>65661.609677</v>
      </c>
      <c r="F80" s="5">
        <f>D80+E80</f>
        <v>144528.62925</v>
      </c>
      <c r="G80" s="6"/>
      <c r="H80" s="7">
        <f>D80/$N$70/10</f>
        <v>5.8846505140706267</v>
      </c>
      <c r="I80" s="7">
        <f>E80/$O$70/10</f>
        <v>5.7848049256807599</v>
      </c>
      <c r="J80" s="7">
        <f>F80/$P$70/10</f>
        <v>5.8388651942441498</v>
      </c>
    </row>
    <row r="81" spans="1:10" ht="15" hidden="1" customHeight="1">
      <c r="A81" s="18"/>
      <c r="B81" s="8"/>
      <c r="C81" s="8" t="s">
        <v>7</v>
      </c>
      <c r="D81" s="5">
        <f>(D74+F74)*1000</f>
        <v>356356.01957300003</v>
      </c>
      <c r="E81" s="5">
        <f>(E74+G74)*1000</f>
        <v>289347.60967699997</v>
      </c>
      <c r="F81" s="5">
        <f>D81+E81</f>
        <v>645703.62925</v>
      </c>
      <c r="G81" s="6"/>
      <c r="H81" s="7">
        <f>D81/$N$70/10</f>
        <v>26.589449495189648</v>
      </c>
      <c r="I81" s="7">
        <f>E81/$O$70/10</f>
        <v>25.491599824117166</v>
      </c>
      <c r="J81" s="7">
        <f>F81/$P$70/10</f>
        <v>26.086018155637863</v>
      </c>
    </row>
    <row r="82" spans="1:10" ht="15" hidden="1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" hidden="1" customHeight="1">
      <c r="A83" s="8"/>
      <c r="B83" s="8" t="s">
        <v>8</v>
      </c>
      <c r="C83" s="8" t="s">
        <v>6</v>
      </c>
      <c r="D83" s="5">
        <f>D73*1000</f>
        <v>28677.353283999997</v>
      </c>
      <c r="E83" s="5">
        <f>E73*1000</f>
        <v>20241.250968</v>
      </c>
      <c r="F83" s="5">
        <f>D83+E83</f>
        <v>48918.604251999997</v>
      </c>
      <c r="G83" s="6"/>
      <c r="H83" s="7">
        <f>D83/$N$71/10</f>
        <v>17.643494774511034</v>
      </c>
      <c r="I83" s="7">
        <f>E83/$O$71/10</f>
        <v>13.62939141267103</v>
      </c>
      <c r="J83" s="7">
        <f>F83/$P$71/10</f>
        <v>15.726946396494901</v>
      </c>
    </row>
    <row r="84" spans="1:10" ht="15" hidden="1" customHeight="1">
      <c r="A84" s="18"/>
      <c r="B84" s="8"/>
      <c r="C84" s="8" t="s">
        <v>7</v>
      </c>
      <c r="D84" s="5">
        <f>D74*1000</f>
        <v>84292.353283999997</v>
      </c>
      <c r="E84" s="5">
        <f>E74*1000</f>
        <v>74203.250968000008</v>
      </c>
      <c r="F84" s="5">
        <f>D84+E84</f>
        <v>158495.60425199999</v>
      </c>
      <c r="G84" s="6"/>
      <c r="H84" s="7">
        <f>D84/$N$71/10</f>
        <v>51.860144831679939</v>
      </c>
      <c r="I84" s="7">
        <f>E84/$O$71/10</f>
        <v>49.964557681459425</v>
      </c>
      <c r="J84" s="7">
        <f>F84/$P$71/10</f>
        <v>50.955089791822161</v>
      </c>
    </row>
    <row r="85" spans="1:10" ht="15" hidden="1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" hidden="1" customHeight="1">
      <c r="A86" s="8"/>
      <c r="B86" s="8" t="s">
        <v>9</v>
      </c>
      <c r="C86" s="8" t="s">
        <v>6</v>
      </c>
      <c r="D86" s="5">
        <f>F73*1000</f>
        <v>50189.666289000001</v>
      </c>
      <c r="E86" s="5">
        <f>G73*1000</f>
        <v>45420.358709</v>
      </c>
      <c r="F86" s="5">
        <f>D86+E86</f>
        <v>95610.024998000008</v>
      </c>
      <c r="G86" s="6"/>
      <c r="H86" s="7">
        <f>D86/$N$72/10</f>
        <v>4.26174768413909</v>
      </c>
      <c r="I86" s="7">
        <f>E86/$O$72/10</f>
        <v>4.603918763818692</v>
      </c>
      <c r="J86" s="7">
        <f>F86/$P$72/10</f>
        <v>4.4177250043371972</v>
      </c>
    </row>
    <row r="87" spans="1:10" ht="15" hidden="1" customHeight="1">
      <c r="A87" s="19"/>
      <c r="B87" s="16"/>
      <c r="C87" s="8" t="s">
        <v>7</v>
      </c>
      <c r="D87" s="5">
        <f>F74*1000</f>
        <v>272063.66628900002</v>
      </c>
      <c r="E87" s="5">
        <f>G74*1000</f>
        <v>215144.35870899999</v>
      </c>
      <c r="F87" s="5">
        <f>D87+E87</f>
        <v>487208.02499800001</v>
      </c>
      <c r="G87" s="16"/>
      <c r="H87" s="7">
        <f>D87/$N$72/10</f>
        <v>23.101701714236235</v>
      </c>
      <c r="I87" s="7">
        <f>E87/$O$72/10</f>
        <v>21.807558948094272</v>
      </c>
      <c r="J87" s="7">
        <f>F87/$P$72/10</f>
        <v>22.511771902501124</v>
      </c>
    </row>
    <row r="88" spans="1:10" ht="15" hidden="1" customHeight="1">
      <c r="A88" s="46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" hidden="1" customHeight="1"/>
    <row r="90" spans="1:10" ht="15" hidden="1" customHeight="1">
      <c r="A90" s="15" t="s">
        <v>20</v>
      </c>
      <c r="B90" s="8" t="s">
        <v>5</v>
      </c>
      <c r="C90" s="8" t="s">
        <v>6</v>
      </c>
      <c r="D90" s="5">
        <f>(D69+F69)*1000</f>
        <v>67302.381041000001</v>
      </c>
      <c r="E90" s="5">
        <f>(E69+G69)*1000</f>
        <v>55990.547490000004</v>
      </c>
      <c r="F90" s="5">
        <f>D90+E90</f>
        <v>123292.92853100001</v>
      </c>
      <c r="G90" s="6"/>
      <c r="H90" s="7">
        <f>D90/$N$70/10</f>
        <v>5.021756791817265</v>
      </c>
      <c r="I90" s="7">
        <f>E90/$O$70/10</f>
        <v>4.9327818264736898</v>
      </c>
      <c r="J90" s="7">
        <f>F90/$P$70/10</f>
        <v>4.9809563187017316</v>
      </c>
    </row>
    <row r="91" spans="1:10" ht="15" hidden="1" customHeight="1">
      <c r="A91" s="18"/>
      <c r="B91" s="8"/>
      <c r="C91" s="8" t="s">
        <v>7</v>
      </c>
      <c r="D91" s="5">
        <f>(D70+F70)*1000</f>
        <v>193331.38104100002</v>
      </c>
      <c r="E91" s="5">
        <f>(E70+G70)*1000</f>
        <v>188979.54749000003</v>
      </c>
      <c r="F91" s="5">
        <f>D91+E91</f>
        <v>382310.92853100004</v>
      </c>
      <c r="G91" s="6"/>
      <c r="H91" s="7">
        <f>D91/$N$70/10</f>
        <v>14.425391209006595</v>
      </c>
      <c r="I91" s="7">
        <f>E91/$O$70/10</f>
        <v>16.649147386893922</v>
      </c>
      <c r="J91" s="7">
        <f>F91/$P$70/10</f>
        <v>15.445119666343331</v>
      </c>
    </row>
    <row r="92" spans="1:10" ht="15" hidden="1" customHeight="1">
      <c r="A92" s="31"/>
      <c r="B92" s="31"/>
      <c r="C92" s="31"/>
      <c r="D92" s="31"/>
      <c r="E92" s="31"/>
      <c r="F92" s="31"/>
      <c r="G92" s="31"/>
      <c r="H92" s="31"/>
      <c r="I92" s="31"/>
      <c r="J92" s="31"/>
    </row>
    <row r="93" spans="1:10" ht="15" hidden="1" customHeight="1">
      <c r="A93" s="8"/>
      <c r="B93" s="8" t="s">
        <v>8</v>
      </c>
      <c r="C93" s="8" t="s">
        <v>6</v>
      </c>
      <c r="D93" s="5">
        <f>D69*1000</f>
        <v>20370.368544000001</v>
      </c>
      <c r="E93" s="5">
        <f>E69*1000</f>
        <v>13523.923029000001</v>
      </c>
      <c r="F93" s="5">
        <f>D93+E93</f>
        <v>33894.291573000002</v>
      </c>
      <c r="G93" s="6"/>
      <c r="H93" s="7">
        <f>D93/$N$71/10</f>
        <v>12.532693913613398</v>
      </c>
      <c r="I93" s="7">
        <f>E93/$O$71/10</f>
        <v>9.1062968730775626</v>
      </c>
      <c r="J93" s="7">
        <f>F93/$P$71/10</f>
        <v>10.896748075021915</v>
      </c>
    </row>
    <row r="94" spans="1:10" ht="15" hidden="1" customHeight="1">
      <c r="A94" s="18"/>
      <c r="B94" s="8"/>
      <c r="C94" s="8" t="s">
        <v>7</v>
      </c>
      <c r="D94" s="5">
        <f>D70*1000</f>
        <v>47375.368543999997</v>
      </c>
      <c r="E94" s="5">
        <f>E70*1000</f>
        <v>47768.923028999998</v>
      </c>
      <c r="F94" s="5">
        <f>D94+E94</f>
        <v>95144.291572999995</v>
      </c>
      <c r="G94" s="6"/>
      <c r="H94" s="7">
        <f>D94/$N$71/10</f>
        <v>29.147287724524954</v>
      </c>
      <c r="I94" s="7">
        <f>E94/$O$71/10</f>
        <v>32.165074695890993</v>
      </c>
      <c r="J94" s="7">
        <f>F94/$P$71/10</f>
        <v>30.58814118638465</v>
      </c>
    </row>
    <row r="95" spans="1:10" ht="15" hidden="1" customHeight="1">
      <c r="A95" s="31"/>
      <c r="B95" s="31"/>
      <c r="C95" s="31"/>
      <c r="D95" s="31"/>
      <c r="E95" s="31"/>
      <c r="F95" s="31"/>
      <c r="G95" s="31"/>
      <c r="H95" s="31"/>
      <c r="I95" s="31"/>
      <c r="J95" s="31"/>
    </row>
    <row r="96" spans="1:10" ht="15" hidden="1" customHeight="1">
      <c r="A96" s="8"/>
      <c r="B96" s="8" t="s">
        <v>9</v>
      </c>
      <c r="C96" s="8" t="s">
        <v>6</v>
      </c>
      <c r="D96" s="5">
        <f>F69*1000</f>
        <v>46932.012497000003</v>
      </c>
      <c r="E96" s="5">
        <f>G69*1000</f>
        <v>42466.624460999999</v>
      </c>
      <c r="F96" s="5">
        <f>D96+E96</f>
        <v>89398.636958000003</v>
      </c>
      <c r="G96" s="6"/>
      <c r="H96" s="7">
        <f>D96/$N$72/10</f>
        <v>3.9851310112199934</v>
      </c>
      <c r="I96" s="7">
        <f>E96/$O$72/10</f>
        <v>4.3045210286571134</v>
      </c>
      <c r="J96" s="7">
        <f>F96/$P$72/10</f>
        <v>4.1307236751719447</v>
      </c>
    </row>
    <row r="97" spans="1:10" ht="15" hidden="1" customHeight="1">
      <c r="A97" s="19"/>
      <c r="B97" s="16"/>
      <c r="C97" s="8" t="s">
        <v>7</v>
      </c>
      <c r="D97" s="5">
        <f>F70*1000</f>
        <v>145956.01249700002</v>
      </c>
      <c r="E97" s="5">
        <f>G70*1000</f>
        <v>141210.624461</v>
      </c>
      <c r="F97" s="5">
        <f>D97+E97</f>
        <v>287166.63695800002</v>
      </c>
      <c r="G97" s="16"/>
      <c r="H97" s="7">
        <f>D97/$N$72/10</f>
        <v>12.393541225469253</v>
      </c>
      <c r="I97" s="7">
        <f>E97/$O$72/10</f>
        <v>14.313454628832151</v>
      </c>
      <c r="J97" s="7">
        <f>F97/$P$72/10</f>
        <v>13.268726083141555</v>
      </c>
    </row>
    <row r="98" spans="1:10" ht="15" hidden="1" customHeight="1">
      <c r="A98" s="19"/>
      <c r="B98" s="16"/>
      <c r="C98" s="8"/>
      <c r="D98" s="5"/>
      <c r="E98" s="5"/>
      <c r="F98" s="5"/>
      <c r="G98" s="16"/>
      <c r="H98" s="7"/>
      <c r="I98" s="7"/>
      <c r="J98" s="7"/>
    </row>
    <row r="99" spans="1:10" ht="15" hidden="1" customHeight="1">
      <c r="A99" s="15" t="s">
        <v>21</v>
      </c>
      <c r="B99" s="8" t="s">
        <v>5</v>
      </c>
      <c r="C99" s="8" t="s">
        <v>6</v>
      </c>
      <c r="D99" s="5">
        <f>(D71+F71)*1000</f>
        <v>72963.031607000012</v>
      </c>
      <c r="E99" s="5">
        <f>(E71+G71)*1000</f>
        <v>59685.261304</v>
      </c>
      <c r="F99" s="5">
        <f>D99+E99</f>
        <v>132648.29291100003</v>
      </c>
      <c r="G99" s="6"/>
      <c r="H99" s="7">
        <f>D99/$N$70/10</f>
        <v>5.4441253616394487</v>
      </c>
      <c r="I99" s="7">
        <f>E99/$O$70/10</f>
        <v>5.25828707642638</v>
      </c>
      <c r="J99" s="7">
        <f>F99/$P$70/10</f>
        <v>5.3589071215379365</v>
      </c>
    </row>
    <row r="100" spans="1:10" ht="15" hidden="1" customHeight="1">
      <c r="A100" s="18"/>
      <c r="B100" s="8"/>
      <c r="C100" s="8" t="s">
        <v>7</v>
      </c>
      <c r="D100" s="5">
        <f>(D72+F72)*1000</f>
        <v>398817.03160700004</v>
      </c>
      <c r="E100" s="5">
        <f>(E72+G72)*1000</f>
        <v>295866.26130399999</v>
      </c>
      <c r="F100" s="5">
        <f>D100+E100</f>
        <v>694683.29291100008</v>
      </c>
      <c r="G100" s="6"/>
      <c r="H100" s="7">
        <f>D100/$N$70/10</f>
        <v>29.757671365962352</v>
      </c>
      <c r="I100" s="7">
        <f>E100/$O$70/10</f>
        <v>26.065894731387395</v>
      </c>
      <c r="J100" s="7">
        <f>F100/$P$70/10</f>
        <v>28.064765583466237</v>
      </c>
    </row>
    <row r="101" spans="1:10" ht="15" hidden="1" customHeight="1">
      <c r="A101" s="31"/>
      <c r="B101" s="31"/>
      <c r="C101" s="31"/>
      <c r="D101" s="31"/>
      <c r="E101" s="31"/>
      <c r="F101" s="31"/>
      <c r="G101" s="31"/>
      <c r="H101" s="31"/>
      <c r="I101" s="31"/>
      <c r="J101" s="31"/>
    </row>
    <row r="102" spans="1:10" ht="15" hidden="1" customHeight="1">
      <c r="A102" s="8"/>
      <c r="B102" s="8" t="s">
        <v>8</v>
      </c>
      <c r="C102" s="8" t="s">
        <v>6</v>
      </c>
      <c r="D102" s="5">
        <f>D71*1000</f>
        <v>24212.914293000002</v>
      </c>
      <c r="E102" s="5">
        <f>E71*1000</f>
        <v>15900.113599</v>
      </c>
      <c r="F102" s="5">
        <f>D102+E102</f>
        <v>40113.027891999998</v>
      </c>
      <c r="G102" s="6"/>
      <c r="H102" s="7">
        <f>D102/$N$71/10</f>
        <v>14.896787111890751</v>
      </c>
      <c r="I102" s="7">
        <f>E102/$O$71/10</f>
        <v>10.706298345359484</v>
      </c>
      <c r="J102" s="7">
        <f>F102/$P$71/10</f>
        <v>12.896022875239675</v>
      </c>
    </row>
    <row r="103" spans="1:10" ht="15" hidden="1" customHeight="1">
      <c r="A103" s="18"/>
      <c r="B103" s="8"/>
      <c r="C103" s="8" t="s">
        <v>7</v>
      </c>
      <c r="D103" s="5">
        <f>D72*1000</f>
        <v>85557.914292999994</v>
      </c>
      <c r="E103" s="5">
        <f>E72*1000</f>
        <v>71932.113598999989</v>
      </c>
      <c r="F103" s="5">
        <f>D103+E103</f>
        <v>157490.02789199998</v>
      </c>
      <c r="G103" s="6"/>
      <c r="H103" s="7">
        <f>D103/$N$71/10</f>
        <v>52.638770349453026</v>
      </c>
      <c r="I103" s="7">
        <f>E103/$O$71/10</f>
        <v>48.435293496998618</v>
      </c>
      <c r="J103" s="7">
        <f>F103/$P$71/10</f>
        <v>50.631804903524149</v>
      </c>
    </row>
    <row r="104" spans="1:10" ht="15" hidden="1" customHeight="1">
      <c r="A104" s="31"/>
      <c r="B104" s="31"/>
      <c r="C104" s="31"/>
      <c r="D104" s="31"/>
      <c r="E104" s="31"/>
      <c r="F104" s="31"/>
      <c r="G104" s="31"/>
      <c r="H104" s="31"/>
      <c r="I104" s="31"/>
      <c r="J104" s="31"/>
    </row>
    <row r="105" spans="1:10" ht="15" hidden="1" customHeight="1">
      <c r="A105" s="8"/>
      <c r="B105" s="8" t="s">
        <v>9</v>
      </c>
      <c r="C105" s="8" t="s">
        <v>6</v>
      </c>
      <c r="D105" s="5">
        <f>F71*1000</f>
        <v>48750.117314000003</v>
      </c>
      <c r="E105" s="5">
        <f>G71*1000</f>
        <v>43785.147705000003</v>
      </c>
      <c r="F105" s="5">
        <f>D105+E105</f>
        <v>92535.265019000013</v>
      </c>
      <c r="G105" s="6"/>
      <c r="H105" s="7">
        <f>D105/$N$72/10</f>
        <v>4.1395114756916218</v>
      </c>
      <c r="I105" s="7">
        <f>E105/$O$72/10</f>
        <v>4.4381697728793785</v>
      </c>
      <c r="J105" s="7">
        <f>F105/$P$72/10</f>
        <v>4.2756536677608521</v>
      </c>
    </row>
    <row r="106" spans="1:10" ht="15" hidden="1" customHeight="1">
      <c r="A106" s="19"/>
      <c r="B106" s="16"/>
      <c r="C106" s="8" t="s">
        <v>7</v>
      </c>
      <c r="D106" s="5">
        <f>F72*1000</f>
        <v>313259.11731400003</v>
      </c>
      <c r="E106" s="5">
        <f>G72*1000</f>
        <v>223934.14770499998</v>
      </c>
      <c r="F106" s="5">
        <f>D106+E106</f>
        <v>537193.26501900004</v>
      </c>
      <c r="G106" s="16"/>
      <c r="H106" s="7">
        <f>D106/$N$72/10</f>
        <v>26.599724932640008</v>
      </c>
      <c r="I106" s="7">
        <f>E106/$O$72/10</f>
        <v>22.698513481235658</v>
      </c>
      <c r="J106" s="7">
        <f>F106/$P$72/10</f>
        <v>24.821373272160709</v>
      </c>
    </row>
    <row r="107" spans="1:10" ht="15" hidden="1" customHeight="1"/>
  </sheetData>
  <sheetProtection password="84C6" sheet="1" objects="1" scenarios="1"/>
  <mergeCells count="25">
    <mergeCell ref="A85:J85"/>
    <mergeCell ref="A88:J88"/>
    <mergeCell ref="D77:F77"/>
    <mergeCell ref="H77:J77"/>
    <mergeCell ref="A82:J82"/>
    <mergeCell ref="A1:J1"/>
    <mergeCell ref="A15:J15"/>
    <mergeCell ref="A21:J21"/>
    <mergeCell ref="A27:J27"/>
    <mergeCell ref="A43:J43"/>
    <mergeCell ref="D2:F2"/>
    <mergeCell ref="H2:J2"/>
    <mergeCell ref="A18:J18"/>
    <mergeCell ref="A24:J24"/>
    <mergeCell ref="A30:J30"/>
    <mergeCell ref="A31:J31"/>
    <mergeCell ref="A6:J6"/>
    <mergeCell ref="A9:J9"/>
    <mergeCell ref="A12:J12"/>
    <mergeCell ref="A55:J55"/>
    <mergeCell ref="D39:F39"/>
    <mergeCell ref="H39:J39"/>
    <mergeCell ref="A52:J52"/>
    <mergeCell ref="A46:J46"/>
    <mergeCell ref="A49:J4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MUE2020M05TBLA1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Catalina Gonzalez</dc:creator>
  <cp:lastModifiedBy>Marie O'Connor</cp:lastModifiedBy>
  <dcterms:created xsi:type="dcterms:W3CDTF">2020-05-03T23:12:14Z</dcterms:created>
  <dcterms:modified xsi:type="dcterms:W3CDTF">2020-06-02T13:04:07Z</dcterms:modified>
</cp:coreProperties>
</file>